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BOH\Agendas\Agendas 2023\3. February 8, 2023 Agenda\3 Sunny Ln\"/>
    </mc:Choice>
  </mc:AlternateContent>
  <bookViews>
    <workbookView xWindow="22200" yWindow="1605" windowWidth="22560" windowHeight="18765" tabRatio="402" activeTab="1"/>
  </bookViews>
  <sheets>
    <sheet name="Instructions" sheetId="4" r:id="rId1"/>
    <sheet name="Developed Parcels" sheetId="2" r:id="rId2"/>
    <sheet name="Undeveloped New Constructi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2" l="1"/>
  <c r="M40" i="2"/>
  <c r="M32" i="2"/>
  <c r="F80" i="3"/>
  <c r="O51" i="3"/>
  <c r="F51" i="3" s="1"/>
  <c r="M50" i="3"/>
  <c r="F49" i="3"/>
  <c r="O46" i="3"/>
  <c r="F46" i="3" s="1"/>
  <c r="M45" i="3"/>
  <c r="F44" i="3"/>
  <c r="O42" i="3"/>
  <c r="F42" i="3" s="1"/>
  <c r="M41" i="3"/>
  <c r="F40" i="3"/>
  <c r="M36" i="3"/>
  <c r="F34" i="3"/>
  <c r="F32" i="3"/>
  <c r="F30" i="3"/>
  <c r="O24" i="3"/>
  <c r="B24" i="3" s="1"/>
  <c r="M22" i="3"/>
  <c r="M21" i="3"/>
  <c r="M20" i="3"/>
  <c r="M19" i="3"/>
  <c r="B15" i="3"/>
  <c r="D22" i="3" s="1"/>
  <c r="G10" i="3"/>
  <c r="G9" i="3"/>
  <c r="G8" i="3"/>
  <c r="O26" i="3" l="1"/>
  <c r="B26" i="3" s="1"/>
  <c r="F36" i="3"/>
  <c r="O54" i="3"/>
  <c r="F54" i="3" s="1"/>
  <c r="M38" i="3"/>
  <c r="F38" i="3" s="1"/>
  <c r="F80" i="2"/>
  <c r="M50" i="2"/>
  <c r="Z51" i="2" s="1"/>
  <c r="M45" i="2"/>
  <c r="O46" i="2" s="1"/>
  <c r="F46" i="2" s="1"/>
  <c r="F44" i="2"/>
  <c r="Z42" i="2"/>
  <c r="M41" i="2"/>
  <c r="O42" i="2" s="1"/>
  <c r="F42" i="2" s="1"/>
  <c r="F40" i="2"/>
  <c r="M36" i="2"/>
  <c r="Z34" i="2"/>
  <c r="F34" i="2"/>
  <c r="Z32" i="2"/>
  <c r="F32" i="2"/>
  <c r="F30" i="2"/>
  <c r="M22" i="2"/>
  <c r="M21" i="2"/>
  <c r="M20" i="2"/>
  <c r="M19" i="2"/>
  <c r="Z26" i="2" s="1"/>
  <c r="D15" i="2"/>
  <c r="B15" i="2"/>
  <c r="D22" i="2" s="1"/>
  <c r="Z10" i="2"/>
  <c r="G10" i="2"/>
  <c r="G9" i="2"/>
  <c r="G8" i="2"/>
  <c r="O26" i="2" l="1"/>
  <c r="B26" i="2" s="1"/>
  <c r="O56" i="3"/>
  <c r="F56" i="3" s="1"/>
  <c r="O58" i="3"/>
  <c r="F36" i="2"/>
  <c r="Z46" i="2"/>
  <c r="Z36" i="2"/>
  <c r="O51" i="2"/>
  <c r="F51" i="2" s="1"/>
  <c r="O24" i="2"/>
  <c r="Z24" i="2"/>
  <c r="F38" i="2" l="1"/>
  <c r="F49" i="2"/>
  <c r="O61" i="3"/>
  <c r="O84" i="3"/>
  <c r="F58" i="3"/>
  <c r="O64" i="3"/>
  <c r="F64" i="3" s="1"/>
  <c r="O54" i="2"/>
  <c r="B24" i="2"/>
  <c r="Z38" i="2"/>
  <c r="Z54" i="2" s="1"/>
  <c r="O56" i="2"/>
  <c r="F56" i="2" s="1"/>
  <c r="O58" i="2" l="1"/>
  <c r="Q86" i="3"/>
  <c r="F86" i="3" s="1"/>
  <c r="F84" i="3"/>
  <c r="F61" i="3"/>
  <c r="O67" i="3"/>
  <c r="F67" i="3" s="1"/>
  <c r="Z56" i="2"/>
  <c r="Z58" i="2" s="1"/>
  <c r="F54" i="2"/>
  <c r="Z64" i="2" l="1"/>
  <c r="Z61" i="2"/>
  <c r="F58" i="2"/>
  <c r="O84" i="2"/>
  <c r="O64" i="2"/>
  <c r="F64" i="2" s="1"/>
  <c r="O61" i="2"/>
  <c r="Z67" i="2" l="1"/>
  <c r="O67" i="2"/>
  <c r="F67" i="2" s="1"/>
  <c r="F61" i="2"/>
  <c r="Q86" i="2"/>
  <c r="F86" i="2" s="1"/>
  <c r="F84" i="2"/>
</calcChain>
</file>

<file path=xl/sharedStrings.xml><?xml version="1.0" encoding="utf-8"?>
<sst xmlns="http://schemas.openxmlformats.org/spreadsheetml/2006/main" count="486" uniqueCount="210">
  <si>
    <t>Facility Address:</t>
  </si>
  <si>
    <t>Preparer's Name:</t>
  </si>
  <si>
    <t>Town of Bourne - Water Resources Nitrogen Loading and Mitigation Worksheet</t>
  </si>
  <si>
    <t>Date:</t>
  </si>
  <si>
    <t>See Cape Cod Commission Technical Bulletin 91-001 for further details: https://capecodcommission.org/resource-library/file/?url=/dept/commission/team/Website_Resources/regulatory/NitrogenLoadTechbulletin.pdf</t>
  </si>
  <si>
    <t>Watershed:</t>
  </si>
  <si>
    <t>Project Nitrogen Load</t>
  </si>
  <si>
    <t>Wastewater</t>
  </si>
  <si>
    <t>Calculate (A') through (P') as w/ (A) through (P):</t>
  </si>
  <si>
    <t>1.</t>
  </si>
  <si>
    <t>Project Title-5 wastewater flows:</t>
  </si>
  <si>
    <t>gpd</t>
  </si>
  <si>
    <t>(a)</t>
  </si>
  <si>
    <t>Title-5 wastewater flows:</t>
  </si>
  <si>
    <t>Actual wastewater flows:</t>
  </si>
  <si>
    <t>*</t>
  </si>
  <si>
    <t>(b)</t>
  </si>
  <si>
    <t>Average wastewater flows:</t>
  </si>
  <si>
    <r>
      <t xml:space="preserve">(a)+(b) </t>
    </r>
    <r>
      <rPr>
        <b/>
        <sz val="10"/>
        <rFont val="Symbol"/>
        <family val="1"/>
        <charset val="2"/>
      </rPr>
      <t>¸</t>
    </r>
    <r>
      <rPr>
        <b/>
        <sz val="10"/>
        <rFont val="Arial"/>
        <family val="2"/>
      </rPr>
      <t>2=</t>
    </r>
  </si>
  <si>
    <t>(A)</t>
  </si>
  <si>
    <t>(A')</t>
  </si>
  <si>
    <t>Place</t>
  </si>
  <si>
    <t>√</t>
  </si>
  <si>
    <t>in applicable box:</t>
  </si>
  <si>
    <t>* Title-5 flows prescribed by TB91-001 for commercial uses</t>
  </si>
  <si>
    <t>Yes</t>
  </si>
  <si>
    <t>No</t>
  </si>
  <si>
    <t>X</t>
  </si>
  <si>
    <t>Will the project be connected to sewer ?</t>
  </si>
  <si>
    <t>Is project Title-5 wastewater flow 10,000 gpd or greater ?</t>
  </si>
  <si>
    <t>Is existing development on sewer ?</t>
  </si>
  <si>
    <t>(If 'Yes', then go to line 2.)</t>
  </si>
  <si>
    <t>in applicable box and multiply unsewered wastewater flow by applicable conversion factor:</t>
  </si>
  <si>
    <t>Standard Title-5 System (35-ppm-N)</t>
  </si>
  <si>
    <t/>
  </si>
  <si>
    <t>x</t>
  </si>
  <si>
    <t>Standard Title-5 System</t>
  </si>
  <si>
    <t>DEP-approved I/A System (25-ppm-N)</t>
  </si>
  <si>
    <t>}</t>
  </si>
  <si>
    <t>DEP-approved I/A System (commercial)</t>
  </si>
  <si>
    <t>DEP-approved I/A System (19-ppm-N)</t>
  </si>
  <si>
    <t>Type of system: ________________</t>
  </si>
  <si>
    <t>DEP-approved I/A System (residential)</t>
  </si>
  <si>
    <t>DEP-approved Enhanced I/A (12-ppm-N)</t>
  </si>
  <si>
    <t>DEP-approved enhanced I/A</t>
  </si>
  <si>
    <r>
      <t xml:space="preserve">Wastewater nitrogen load </t>
    </r>
    <r>
      <rPr>
        <b/>
        <sz val="10"/>
        <rFont val="Arial"/>
        <family val="2"/>
      </rPr>
      <t>(Title-5 flows)</t>
    </r>
    <r>
      <rPr>
        <sz val="11"/>
        <color theme="1"/>
        <rFont val="Calibri"/>
        <family val="2"/>
        <scheme val="minor"/>
      </rPr>
      <t xml:space="preserve"> =</t>
    </r>
  </si>
  <si>
    <t>kg-N/yr</t>
  </si>
  <si>
    <t>(B)</t>
  </si>
  <si>
    <t>(B')</t>
  </si>
  <si>
    <r>
      <t xml:space="preserve">Wastewater nitrogen load </t>
    </r>
    <r>
      <rPr>
        <b/>
        <sz val="10"/>
        <rFont val="Arial"/>
        <family val="2"/>
      </rPr>
      <t>(Actual flows)</t>
    </r>
    <r>
      <rPr>
        <sz val="11"/>
        <color theme="1"/>
        <rFont val="Calibri"/>
        <family val="2"/>
        <scheme val="minor"/>
      </rPr>
      <t xml:space="preserve"> =</t>
    </r>
  </si>
  <si>
    <t>(C)</t>
  </si>
  <si>
    <t>(C')</t>
  </si>
  <si>
    <t>wastewater offsets</t>
  </si>
  <si>
    <t>Stormwater Runoff</t>
  </si>
  <si>
    <t>Town of Bourne</t>
  </si>
  <si>
    <t>Recharge rate for Bourne (inches; for natural areas from Technical Bulletin 91-001):</t>
  </si>
  <si>
    <t>Recharge rate for town (for natural areas from Technical Bulletin 91-001):</t>
  </si>
  <si>
    <t>(RECH)</t>
  </si>
  <si>
    <r>
      <t>Project site area</t>
    </r>
    <r>
      <rPr>
        <sz val="11"/>
        <color theme="1"/>
        <rFont val="Calibri"/>
        <family val="2"/>
        <scheme val="minor"/>
      </rPr>
      <t>:</t>
    </r>
  </si>
  <si>
    <t xml:space="preserve">acres </t>
  </si>
  <si>
    <t>(D)</t>
  </si>
  <si>
    <t>Project site wetland area:</t>
  </si>
  <si>
    <t>(E)</t>
  </si>
  <si>
    <r>
      <t>Project site upland area</t>
    </r>
    <r>
      <rPr>
        <sz val="11"/>
        <color theme="1"/>
        <rFont val="Calibri"/>
        <family val="2"/>
        <scheme val="minor"/>
      </rPr>
      <t>:</t>
    </r>
  </si>
  <si>
    <t>(F)</t>
  </si>
  <si>
    <t>Pervious unpaved upland:</t>
  </si>
  <si>
    <t>(G)</t>
  </si>
  <si>
    <t>(G')</t>
  </si>
  <si>
    <t>% using LID</t>
  </si>
  <si>
    <r>
      <t>Paved area</t>
    </r>
    <r>
      <rPr>
        <sz val="11"/>
        <color theme="1"/>
        <rFont val="Calibri"/>
        <family val="2"/>
        <scheme val="minor"/>
      </rPr>
      <t>:</t>
    </r>
  </si>
  <si>
    <t>s.f.</t>
  </si>
  <si>
    <t>(H)</t>
  </si>
  <si>
    <t>(H')</t>
  </si>
  <si>
    <t>Factor may be adjusted for employment of LID →</t>
  </si>
  <si>
    <t>=</t>
  </si>
  <si>
    <t>(I)</t>
  </si>
  <si>
    <t xml:space="preserve"> Paving runoff offset:</t>
  </si>
  <si>
    <t>(I')</t>
  </si>
  <si>
    <r>
      <t>Roof area</t>
    </r>
    <r>
      <rPr>
        <sz val="11"/>
        <color theme="1"/>
        <rFont val="Calibri"/>
        <family val="2"/>
        <scheme val="minor"/>
      </rPr>
      <t>:</t>
    </r>
  </si>
  <si>
    <t>(J)</t>
  </si>
  <si>
    <t>(J')</t>
  </si>
  <si>
    <t>(K)</t>
  </si>
  <si>
    <t xml:space="preserve"> Roof runoff offset:</t>
  </si>
  <si>
    <t>(K')</t>
  </si>
  <si>
    <t>Fertilizer</t>
  </si>
  <si>
    <t>(L)</t>
  </si>
  <si>
    <t xml:space="preserve"> Fertilizer offset:</t>
  </si>
  <si>
    <t>(L')</t>
  </si>
  <si>
    <t>Total Nitrogen Load</t>
  </si>
  <si>
    <t>Existing nitrogen load (Title-5 flows):</t>
  </si>
  <si>
    <r>
      <t>Total project nitrogen load</t>
    </r>
    <r>
      <rPr>
        <b/>
        <sz val="10"/>
        <rFont val="Arial"/>
        <family val="2"/>
      </rPr>
      <t xml:space="preserve"> (Title-5 flows)</t>
    </r>
    <r>
      <rPr>
        <sz val="11"/>
        <color theme="1"/>
        <rFont val="Calibri"/>
        <family val="2"/>
        <scheme val="minor"/>
      </rPr>
      <t>:</t>
    </r>
  </si>
  <si>
    <t>(M)=</t>
  </si>
  <si>
    <t>(B)+(I)+(K)+(L)</t>
  </si>
  <si>
    <t>(M')</t>
  </si>
  <si>
    <r>
      <t xml:space="preserve">Total project nitrogen load </t>
    </r>
    <r>
      <rPr>
        <b/>
        <sz val="10"/>
        <rFont val="Arial"/>
        <family val="2"/>
      </rPr>
      <t>(Actual flows)</t>
    </r>
    <r>
      <rPr>
        <sz val="11"/>
        <color theme="1"/>
        <rFont val="Calibri"/>
        <family val="2"/>
        <scheme val="minor"/>
      </rPr>
      <t>:</t>
    </r>
  </si>
  <si>
    <t>(N)=</t>
  </si>
  <si>
    <t>(C)+(I)+(K)+(L)</t>
  </si>
  <si>
    <t>Existing nitrogen load (Actual flows):</t>
  </si>
  <si>
    <t>(N')</t>
  </si>
  <si>
    <r>
      <t xml:space="preserve">Nitrogen load per acre </t>
    </r>
    <r>
      <rPr>
        <b/>
        <sz val="10"/>
        <rFont val="Arial"/>
        <family val="2"/>
      </rPr>
      <t>(Average)</t>
    </r>
    <r>
      <rPr>
        <sz val="11"/>
        <color theme="1"/>
        <rFont val="Calibri"/>
        <family val="2"/>
        <scheme val="minor"/>
      </rPr>
      <t>:</t>
    </r>
  </si>
  <si>
    <t>kg-N/yr/acre</t>
  </si>
  <si>
    <t>(O)=</t>
  </si>
  <si>
    <r>
      <t xml:space="preserve">(M)+(N) </t>
    </r>
    <r>
      <rPr>
        <b/>
        <sz val="10"/>
        <rFont val="Symbol"/>
        <family val="1"/>
        <charset val="2"/>
      </rPr>
      <t>¸</t>
    </r>
    <r>
      <rPr>
        <b/>
        <sz val="10"/>
        <rFont val="Arial"/>
        <family val="2"/>
      </rPr>
      <t xml:space="preserve">2 </t>
    </r>
    <r>
      <rPr>
        <b/>
        <sz val="10"/>
        <rFont val="Symbol"/>
        <family val="1"/>
        <charset val="2"/>
      </rPr>
      <t>¸</t>
    </r>
    <r>
      <rPr>
        <b/>
        <sz val="10"/>
        <rFont val="Arial"/>
        <family val="2"/>
      </rPr>
      <t>(F)</t>
    </r>
  </si>
  <si>
    <t>Nitrogen offset per acre:</t>
  </si>
  <si>
    <t>(O')</t>
  </si>
  <si>
    <t>Nitrogen Loading Concentration</t>
  </si>
  <si>
    <t>Existing nitrogen loading concentrations:</t>
  </si>
  <si>
    <t>ppm-N</t>
  </si>
  <si>
    <t>(P)=</t>
  </si>
  <si>
    <t>_________(M)_________</t>
  </si>
  <si>
    <t>Title-5 flows</t>
  </si>
  <si>
    <t>(P')</t>
  </si>
  <si>
    <r>
      <t>Project nitrogen loading concentration (</t>
    </r>
    <r>
      <rPr>
        <b/>
        <sz val="10"/>
        <rFont val="Arial"/>
        <family val="2"/>
      </rPr>
      <t>Title-5 flows</t>
    </r>
    <r>
      <rPr>
        <sz val="11"/>
        <color theme="1"/>
        <rFont val="Calibri"/>
        <family val="2"/>
        <scheme val="minor"/>
      </rPr>
      <t>):</t>
    </r>
  </si>
  <si>
    <r>
      <t>(a)</t>
    </r>
    <r>
      <rPr>
        <b/>
        <sz val="10"/>
        <rFont val="Symbol"/>
        <family val="1"/>
        <charset val="2"/>
      </rPr>
      <t>¸</t>
    </r>
    <r>
      <rPr>
        <b/>
        <sz val="10"/>
        <rFont val="Arial"/>
        <family val="2"/>
      </rPr>
      <t>723.76 + (G)x(RECH)</t>
    </r>
    <r>
      <rPr>
        <b/>
        <sz val="10"/>
        <rFont val="Symbol"/>
        <family val="1"/>
        <charset val="2"/>
      </rPr>
      <t>¸</t>
    </r>
    <r>
      <rPr>
        <b/>
        <sz val="10"/>
        <rFont val="Arial"/>
        <family val="2"/>
      </rPr>
      <t>9.7286 + (H)</t>
    </r>
    <r>
      <rPr>
        <b/>
        <sz val="10"/>
        <rFont val="Symbol"/>
        <family val="1"/>
        <charset val="2"/>
      </rPr>
      <t>¸</t>
    </r>
    <r>
      <rPr>
        <b/>
        <sz val="10"/>
        <rFont val="Arial"/>
        <family val="2"/>
      </rPr>
      <t>10,594 + (K)</t>
    </r>
    <r>
      <rPr>
        <b/>
        <sz val="10"/>
        <rFont val="Symbol"/>
        <family val="1"/>
        <charset val="2"/>
      </rPr>
      <t>¸</t>
    </r>
    <r>
      <rPr>
        <b/>
        <sz val="10"/>
        <rFont val="Arial"/>
        <family val="2"/>
      </rPr>
      <t>0.75</t>
    </r>
  </si>
  <si>
    <t>(Q)=</t>
  </si>
  <si>
    <t>_________(N)_________</t>
  </si>
  <si>
    <t>Actual flows</t>
  </si>
  <si>
    <t>(Q')</t>
  </si>
  <si>
    <r>
      <t>Project nitrogen loading concentration (</t>
    </r>
    <r>
      <rPr>
        <b/>
        <sz val="10"/>
        <rFont val="Arial"/>
        <family val="2"/>
      </rPr>
      <t>Actual flows</t>
    </r>
    <r>
      <rPr>
        <sz val="11"/>
        <color theme="1"/>
        <rFont val="Calibri"/>
        <family val="2"/>
        <scheme val="minor"/>
      </rPr>
      <t>):</t>
    </r>
  </si>
  <si>
    <r>
      <t>(b)</t>
    </r>
    <r>
      <rPr>
        <b/>
        <sz val="10"/>
        <rFont val="Symbol"/>
        <family val="1"/>
        <charset val="2"/>
      </rPr>
      <t>¸</t>
    </r>
    <r>
      <rPr>
        <b/>
        <sz val="10"/>
        <rFont val="Arial"/>
        <family val="2"/>
      </rPr>
      <t>723.76 + (G)x(RECH)</t>
    </r>
    <r>
      <rPr>
        <b/>
        <sz val="10"/>
        <rFont val="Symbol"/>
        <family val="1"/>
        <charset val="2"/>
      </rPr>
      <t>¸</t>
    </r>
    <r>
      <rPr>
        <b/>
        <sz val="10"/>
        <rFont val="Arial"/>
        <family val="2"/>
      </rPr>
      <t>9.7286 + (H)</t>
    </r>
    <r>
      <rPr>
        <b/>
        <sz val="10"/>
        <rFont val="Symbol"/>
        <family val="1"/>
        <charset val="2"/>
      </rPr>
      <t>¸</t>
    </r>
    <r>
      <rPr>
        <b/>
        <sz val="10"/>
        <rFont val="Arial"/>
        <family val="2"/>
      </rPr>
      <t>10,594 + (K)</t>
    </r>
    <r>
      <rPr>
        <b/>
        <sz val="10"/>
        <rFont val="Symbol"/>
        <family val="1"/>
        <charset val="2"/>
      </rPr>
      <t>¸</t>
    </r>
    <r>
      <rPr>
        <b/>
        <sz val="10"/>
        <rFont val="Arial"/>
        <family val="2"/>
      </rPr>
      <t>0.75</t>
    </r>
  </si>
  <si>
    <t>(R)=</t>
  </si>
  <si>
    <r>
      <t xml:space="preserve">(P)+(Q) </t>
    </r>
    <r>
      <rPr>
        <b/>
        <sz val="10"/>
        <rFont val="Symbol"/>
        <family val="1"/>
        <charset val="2"/>
      </rPr>
      <t>¸</t>
    </r>
    <r>
      <rPr>
        <b/>
        <sz val="10"/>
        <rFont val="Arial"/>
        <family val="2"/>
      </rPr>
      <t>2</t>
    </r>
  </si>
  <si>
    <t>Average</t>
  </si>
  <si>
    <t>(R')</t>
  </si>
  <si>
    <r>
      <t>Project nitrogen loading concentration (</t>
    </r>
    <r>
      <rPr>
        <b/>
        <sz val="10"/>
        <rFont val="Arial"/>
        <family val="2"/>
      </rPr>
      <t>Average</t>
    </r>
    <r>
      <rPr>
        <sz val="11"/>
        <color theme="1"/>
        <rFont val="Calibri"/>
        <family val="2"/>
        <scheme val="minor"/>
      </rPr>
      <t>):</t>
    </r>
  </si>
  <si>
    <t>next page --&gt;</t>
  </si>
  <si>
    <t>Resource/ Impact Based Criteria</t>
  </si>
  <si>
    <t>Marine Water Recharge Areas / Coastal Embayments</t>
  </si>
  <si>
    <t>2.</t>
  </si>
  <si>
    <t>(If 'No', then go to line 3.)</t>
  </si>
  <si>
    <t xml:space="preserve"> kg-N/year/acre</t>
  </si>
  <si>
    <t>(S)</t>
  </si>
  <si>
    <r>
      <t xml:space="preserve">Does project's nitrogen load </t>
    </r>
    <r>
      <rPr>
        <b/>
        <sz val="10"/>
        <rFont val="Arial"/>
        <family val="2"/>
      </rPr>
      <t>(O)</t>
    </r>
    <r>
      <rPr>
        <sz val="11"/>
        <color theme="1"/>
        <rFont val="Calibri"/>
        <family val="2"/>
        <scheme val="minor"/>
      </rPr>
      <t xml:space="preserve"> exceed the existing load </t>
    </r>
    <r>
      <rPr>
        <b/>
        <sz val="10"/>
        <rFont val="Arial"/>
        <family val="2"/>
      </rPr>
      <t>(O')</t>
    </r>
    <r>
      <rPr>
        <sz val="11"/>
        <color theme="1"/>
        <rFont val="Calibri"/>
        <family val="2"/>
        <scheme val="minor"/>
      </rPr>
      <t xml:space="preserve"> </t>
    </r>
    <r>
      <rPr>
        <u/>
        <sz val="10"/>
        <rFont val="Arial"/>
        <family val="2"/>
      </rPr>
      <t>AND</t>
    </r>
    <r>
      <rPr>
        <sz val="10"/>
        <rFont val="Arial"/>
        <family val="2"/>
      </rPr>
      <t xml:space="preserve"> the</t>
    </r>
    <r>
      <rPr>
        <sz val="11"/>
        <color theme="1"/>
        <rFont val="Calibri"/>
        <family val="2"/>
        <scheme val="minor"/>
      </rPr>
      <t xml:space="preserve"> critical nitrogen load </t>
    </r>
    <r>
      <rPr>
        <b/>
        <sz val="10"/>
        <rFont val="Arial"/>
        <family val="2"/>
      </rPr>
      <t>(S)</t>
    </r>
    <r>
      <rPr>
        <sz val="11"/>
        <color theme="1"/>
        <rFont val="Calibri"/>
        <family val="2"/>
        <scheme val="minor"/>
      </rPr>
      <t xml:space="preserve"> ?</t>
    </r>
  </si>
  <si>
    <t>Excess project nitrogen load to be mitigated:</t>
  </si>
  <si>
    <t xml:space="preserve"> kg-N/yr</t>
  </si>
  <si>
    <t>(T)=</t>
  </si>
  <si>
    <r>
      <t xml:space="preserve">LESSER OF </t>
    </r>
    <r>
      <rPr>
        <b/>
        <sz val="10"/>
        <rFont val="Arial"/>
        <family val="2"/>
      </rPr>
      <t xml:space="preserve">(O)-(S) x(F) </t>
    </r>
    <r>
      <rPr>
        <u/>
        <sz val="10"/>
        <rFont val="Arial"/>
        <family val="2"/>
      </rPr>
      <t>AND</t>
    </r>
    <r>
      <rPr>
        <b/>
        <sz val="10"/>
        <rFont val="Arial"/>
        <family val="2"/>
      </rPr>
      <t xml:space="preserve"> (O)-(O') x(F)</t>
    </r>
  </si>
  <si>
    <t>/kg/yr</t>
  </si>
  <si>
    <t>= $</t>
  </si>
  <si>
    <t>(U)</t>
  </si>
  <si>
    <r>
      <t xml:space="preserve">Place √ in box if applicant intends to make this payment </t>
    </r>
    <r>
      <rPr>
        <b/>
        <sz val="10"/>
        <color indexed="9"/>
        <rFont val="Arial"/>
        <family val="2"/>
      </rPr>
      <t>(S)</t>
    </r>
  </si>
  <si>
    <t>(If not checked, then the project must provide an alternative strategy for meeting its nitrogen load requirement pursuant to Objective WR3)</t>
  </si>
  <si>
    <t>Groundwater Quality</t>
  </si>
  <si>
    <t>3.</t>
  </si>
  <si>
    <r>
      <t xml:space="preserve">Does the project's nitrogen loading concentration in groundwater </t>
    </r>
    <r>
      <rPr>
        <b/>
        <sz val="10"/>
        <rFont val="Arial"/>
        <family val="2"/>
      </rPr>
      <t>(R)</t>
    </r>
    <r>
      <rPr>
        <sz val="11"/>
        <color theme="1"/>
        <rFont val="Calibri"/>
        <family val="2"/>
        <scheme val="minor"/>
      </rPr>
      <t xml:space="preserve"> exceed the greater of </t>
    </r>
    <r>
      <rPr>
        <b/>
        <sz val="10"/>
        <rFont val="Arial"/>
        <family val="2"/>
      </rPr>
      <t>5 ppm</t>
    </r>
    <r>
      <rPr>
        <sz val="11"/>
        <color theme="1"/>
        <rFont val="Calibri"/>
        <family val="2"/>
        <scheme val="minor"/>
      </rPr>
      <t xml:space="preserve"> </t>
    </r>
    <r>
      <rPr>
        <i/>
        <sz val="10"/>
        <rFont val="Arial"/>
        <family val="2"/>
      </rPr>
      <t>or</t>
    </r>
    <r>
      <rPr>
        <sz val="11"/>
        <color theme="1"/>
        <rFont val="Calibri"/>
        <family val="2"/>
        <scheme val="minor"/>
      </rPr>
      <t xml:space="preserve"> the existing concentration </t>
    </r>
    <r>
      <rPr>
        <b/>
        <sz val="10"/>
        <rFont val="Arial"/>
        <family val="2"/>
      </rPr>
      <t>(R')</t>
    </r>
    <r>
      <rPr>
        <sz val="11"/>
        <color theme="1"/>
        <rFont val="Calibri"/>
        <family val="2"/>
        <scheme val="minor"/>
      </rPr>
      <t xml:space="preserve"> ?</t>
    </r>
  </si>
  <si>
    <t>Potential Public Water Supply Areas</t>
  </si>
  <si>
    <t>4.</t>
  </si>
  <si>
    <t>Is project in a Potential Public Water Supply Area (PPWSA) ?</t>
  </si>
  <si>
    <t>(If 'No', then go to line 5.)</t>
  </si>
  <si>
    <r>
      <t xml:space="preserve">Does the project's nitrogen loading concentration </t>
    </r>
    <r>
      <rPr>
        <b/>
        <sz val="10"/>
        <rFont val="Arial"/>
        <family val="2"/>
      </rPr>
      <t>(R)</t>
    </r>
    <r>
      <rPr>
        <sz val="11"/>
        <color theme="1"/>
        <rFont val="Calibri"/>
        <family val="2"/>
        <scheme val="minor"/>
      </rPr>
      <t xml:space="preserve"> exceed the greater of </t>
    </r>
    <r>
      <rPr>
        <b/>
        <sz val="10"/>
        <rFont val="Arial"/>
        <family val="2"/>
      </rPr>
      <t>1 ppm</t>
    </r>
    <r>
      <rPr>
        <sz val="11"/>
        <color theme="1"/>
        <rFont val="Calibri"/>
        <family val="2"/>
        <scheme val="minor"/>
      </rPr>
      <t xml:space="preserve"> </t>
    </r>
    <r>
      <rPr>
        <i/>
        <sz val="10"/>
        <rFont val="Arial"/>
        <family val="2"/>
      </rPr>
      <t>or</t>
    </r>
    <r>
      <rPr>
        <sz val="11"/>
        <color theme="1"/>
        <rFont val="Calibri"/>
        <family val="2"/>
        <scheme val="minor"/>
      </rPr>
      <t xml:space="preserve"> the existing concentration </t>
    </r>
    <r>
      <rPr>
        <b/>
        <sz val="10"/>
        <rFont val="Arial"/>
        <family val="2"/>
      </rPr>
      <t>(R')</t>
    </r>
    <r>
      <rPr>
        <sz val="11"/>
        <color theme="1"/>
        <rFont val="Calibri"/>
        <family val="2"/>
        <scheme val="minor"/>
      </rPr>
      <t xml:space="preserve"> ?</t>
    </r>
  </si>
  <si>
    <t>(If 'Yes', the project must provide an alternative strategy for meeting Objective WR1)</t>
  </si>
  <si>
    <t>Does the project use, treat, generate, store or dispose of hazardous materials in excess of the greater of a) household quantities or b) existing quantities ?</t>
  </si>
  <si>
    <t>Wellhead Protection Areas</t>
  </si>
  <si>
    <t>5.</t>
  </si>
  <si>
    <t>Is project in a Wellhead Protection Area (WHPA) ?</t>
  </si>
  <si>
    <r>
      <t xml:space="preserve">Does the project's nitrogen loading concentration </t>
    </r>
    <r>
      <rPr>
        <b/>
        <sz val="10"/>
        <rFont val="Arial"/>
        <family val="2"/>
      </rPr>
      <t>(R)</t>
    </r>
    <r>
      <rPr>
        <sz val="11"/>
        <color theme="1"/>
        <rFont val="Calibri"/>
        <family val="2"/>
        <scheme val="minor"/>
      </rPr>
      <t xml:space="preserve"> exceed the greater of </t>
    </r>
    <r>
      <rPr>
        <b/>
        <sz val="10"/>
        <rFont val="Arial"/>
        <family val="2"/>
      </rPr>
      <t>5 ppm</t>
    </r>
    <r>
      <rPr>
        <sz val="11"/>
        <color theme="1"/>
        <rFont val="Calibri"/>
        <family val="2"/>
        <scheme val="minor"/>
      </rPr>
      <t xml:space="preserve"> </t>
    </r>
    <r>
      <rPr>
        <i/>
        <sz val="10"/>
        <rFont val="Arial"/>
        <family val="2"/>
      </rPr>
      <t>or</t>
    </r>
    <r>
      <rPr>
        <sz val="11"/>
        <color theme="1"/>
        <rFont val="Calibri"/>
        <family val="2"/>
        <scheme val="minor"/>
      </rPr>
      <t xml:space="preserve"> the existing concentration </t>
    </r>
    <r>
      <rPr>
        <b/>
        <sz val="10"/>
        <rFont val="Arial"/>
        <family val="2"/>
      </rPr>
      <t>(R')</t>
    </r>
    <r>
      <rPr>
        <sz val="11"/>
        <color theme="1"/>
        <rFont val="Calibri"/>
        <family val="2"/>
        <scheme val="minor"/>
      </rPr>
      <t xml:space="preserve"> ?</t>
    </r>
  </si>
  <si>
    <t>(If 'Yes' , the project must provide an alternative strategy for meeting Objective WR1)</t>
  </si>
  <si>
    <t>Fresh Water Recharge Areas</t>
  </si>
  <si>
    <t>6.</t>
  </si>
  <si>
    <t>Is project wastewater disposed of within 300 feet of a stream or fresh surface water body?</t>
  </si>
  <si>
    <t>(If 'No', then go to line 7.)</t>
  </si>
  <si>
    <t>Is the project located in a freshwater recharge area (FWRA) hydraulically upgradient of a stream or fresh surface water body?</t>
  </si>
  <si>
    <t>(If 'Yes', the project must provide an alternative strategy for meeting Objective WR2)</t>
  </si>
  <si>
    <t>Other Potential Impacts</t>
  </si>
  <si>
    <t>7.</t>
  </si>
  <si>
    <t>Will the project withdraw more than 20,000 gallons of water per day ?</t>
  </si>
  <si>
    <t>(If 'Yes', then the project must provide documentation demonstrating that there will not be significant impacts to water levels, surface waters and wetlands)</t>
  </si>
  <si>
    <t>8.</t>
  </si>
  <si>
    <t>The project must demonstrate compliance with Objective WR4, including use of Low Impact Development to mitigate impacts of stormwater runoff and O &amp; M plans for maintaining stormwater infrastructure and landscaping.</t>
  </si>
  <si>
    <t>Existing Conditions</t>
  </si>
  <si>
    <t>Managed Turf/ lawn area:</t>
  </si>
  <si>
    <t>Managed turf/ lawn area</t>
  </si>
  <si>
    <t>Previous unpaved upland - roof area =</t>
  </si>
  <si>
    <t>LID = low impact development</t>
  </si>
  <si>
    <t>** When a nitrogen-loading limit has been determined through either a Total Maximum Daily Load (TMDL), a Massachusetts Estuaries Project-accepted technical report, or specified by a Commission-approved comprehensive wastewater management plan</t>
  </si>
  <si>
    <t>(If 'Yes' , the project will need to provide an alternative strategy for meeting these thresholds by using another worksheet)</t>
  </si>
  <si>
    <r>
      <t xml:space="preserve">Is the project located in any of the following watersheds: </t>
    </r>
    <r>
      <rPr>
        <b/>
        <sz val="11"/>
        <color theme="1"/>
        <rFont val="Calibri"/>
        <family val="2"/>
        <scheme val="minor"/>
      </rPr>
      <t>Buttermilk Bay Basins, Phinneys Harbor / Back River / Eel Pond, Pocasset River Basin, Pocasset Harbor / Hen Cove / Red Brook Harbor, Megansett / Squeteague Harbors** ?</t>
    </r>
  </si>
  <si>
    <r>
      <rPr>
        <b/>
        <sz val="11"/>
        <color theme="1"/>
        <rFont val="Calibri"/>
        <family val="2"/>
        <scheme val="minor"/>
      </rPr>
      <t xml:space="preserve">Name of Watershed      </t>
    </r>
    <r>
      <rPr>
        <sz val="11"/>
        <color theme="1"/>
        <rFont val="Calibri"/>
        <family val="2"/>
        <scheme val="minor"/>
      </rPr>
      <t xml:space="preserve">                                                                               (</t>
    </r>
    <r>
      <rPr>
        <i/>
        <sz val="10"/>
        <rFont val="Arial"/>
        <family val="2"/>
      </rPr>
      <t>from Regional Policy Plan Data Viewer</t>
    </r>
    <r>
      <rPr>
        <sz val="11"/>
        <color theme="1"/>
        <rFont val="Calibri"/>
        <family val="2"/>
        <scheme val="minor"/>
      </rPr>
      <t>):</t>
    </r>
  </si>
  <si>
    <t>pursuant to Objective WR3, or if impaired water quality has been documented for the receiving coastal waters, the nitrogen loading limit shall be 0 kg-N/yr per acre pursuant to Objective WR3.</t>
  </si>
  <si>
    <t>Critical Nitrogen-loading limit** :</t>
  </si>
  <si>
    <r>
      <t xml:space="preserve">Does the project's nitrogen loading concentration in groundwater </t>
    </r>
    <r>
      <rPr>
        <b/>
        <sz val="10"/>
        <rFont val="Arial"/>
        <family val="2"/>
      </rPr>
      <t>(R)</t>
    </r>
    <r>
      <rPr>
        <sz val="11"/>
        <color theme="1"/>
        <rFont val="Calibri"/>
        <family val="2"/>
        <scheme val="minor"/>
      </rPr>
      <t xml:space="preserve"> exceed the greater of </t>
    </r>
    <r>
      <rPr>
        <b/>
        <sz val="10"/>
        <rFont val="Arial"/>
        <family val="2"/>
      </rPr>
      <t>5 ppm</t>
    </r>
    <r>
      <rPr>
        <sz val="11"/>
        <color theme="1"/>
        <rFont val="Calibri"/>
        <family val="2"/>
        <scheme val="minor"/>
      </rPr>
      <t xml:space="preserve"> ?</t>
    </r>
  </si>
  <si>
    <t>Is project in a Wellhead Protection Area (WHPA): Zone I, Zone II, or IWPA ?</t>
  </si>
  <si>
    <r>
      <t xml:space="preserve">Does the project's nitrogen loading concentration </t>
    </r>
    <r>
      <rPr>
        <b/>
        <sz val="10"/>
        <rFont val="Arial"/>
        <family val="2"/>
      </rPr>
      <t>(R)</t>
    </r>
    <r>
      <rPr>
        <sz val="11"/>
        <color theme="1"/>
        <rFont val="Calibri"/>
        <family val="2"/>
        <scheme val="minor"/>
      </rPr>
      <t xml:space="preserve"> exceed the greater of </t>
    </r>
    <r>
      <rPr>
        <b/>
        <sz val="10"/>
        <rFont val="Arial"/>
        <family val="2"/>
      </rPr>
      <t>5 ppm</t>
    </r>
    <r>
      <rPr>
        <sz val="11"/>
        <color theme="1"/>
        <rFont val="Calibri"/>
        <family val="2"/>
        <scheme val="minor"/>
      </rPr>
      <t xml:space="preserve"> ?</t>
    </r>
  </si>
  <si>
    <r>
      <t xml:space="preserve">Does project's nitrogen load </t>
    </r>
    <r>
      <rPr>
        <b/>
        <sz val="10"/>
        <rFont val="Arial"/>
        <family val="2"/>
      </rPr>
      <t>(O)</t>
    </r>
    <r>
      <rPr>
        <sz val="11"/>
        <color theme="1"/>
        <rFont val="Calibri"/>
        <family val="2"/>
        <scheme val="minor"/>
      </rPr>
      <t xml:space="preserve"> exceed the</t>
    </r>
    <r>
      <rPr>
        <sz val="11"/>
        <color theme="1"/>
        <rFont val="Calibri"/>
        <family val="2"/>
        <scheme val="minor"/>
      </rPr>
      <t xml:space="preserve"> critical nitrogen load </t>
    </r>
    <r>
      <rPr>
        <b/>
        <sz val="10"/>
        <rFont val="Arial"/>
        <family val="2"/>
      </rPr>
      <t>(S)</t>
    </r>
    <r>
      <rPr>
        <sz val="11"/>
        <color theme="1"/>
        <rFont val="Calibri"/>
        <family val="2"/>
        <scheme val="minor"/>
      </rPr>
      <t xml:space="preserve"> ?</t>
    </r>
  </si>
  <si>
    <t>175 gpd per dwelling unit</t>
  </si>
  <si>
    <r>
      <t xml:space="preserve">Does the project's nitrogen loading concentration </t>
    </r>
    <r>
      <rPr>
        <b/>
        <sz val="10"/>
        <rFont val="Arial"/>
        <family val="2"/>
      </rPr>
      <t>(R)</t>
    </r>
    <r>
      <rPr>
        <sz val="11"/>
        <color theme="1"/>
        <rFont val="Calibri"/>
        <family val="2"/>
        <scheme val="minor"/>
      </rPr>
      <t xml:space="preserve"> exceed the greater of </t>
    </r>
    <r>
      <rPr>
        <b/>
        <sz val="10"/>
        <rFont val="Arial"/>
        <family val="2"/>
      </rPr>
      <t>1 ppm</t>
    </r>
    <r>
      <rPr>
        <sz val="11"/>
        <color theme="1"/>
        <rFont val="Calibri"/>
        <family val="2"/>
        <scheme val="minor"/>
      </rPr>
      <t xml:space="preserve"> ?</t>
    </r>
  </si>
  <si>
    <t xml:space="preserve">                 Town of Bourne - Water Resources Nitrogen Loading and Mitigation Worksheet</t>
  </si>
  <si>
    <t xml:space="preserve">                   See Cape Cod Commission Technical Bulletin 91-001 for further details: https://capecodcommission.org/resource-library/file/?url=/dept/commission/team/Website_Resources/regulatory/NitrogenLoadTechbulletin.pdf</t>
  </si>
  <si>
    <t xml:space="preserve"> See Cape Cod Commission Technical Bulletin 91-001 for further details: https://capecodcommission.org/resource-library/file/?url=/dept/commission/team/Website_Resources/regulatory/NitrogenLoadTechbulletin.pdf</t>
  </si>
  <si>
    <r>
      <t xml:space="preserve">OR, the worksheet tab for parcels which are </t>
    </r>
    <r>
      <rPr>
        <b/>
        <sz val="11"/>
        <color theme="1"/>
        <rFont val="Arial"/>
        <family val="2"/>
      </rPr>
      <t>undeveloped</t>
    </r>
    <r>
      <rPr>
        <sz val="11"/>
        <color theme="1"/>
        <rFont val="Arial"/>
        <family val="2"/>
      </rPr>
      <t xml:space="preserve"> and will be</t>
    </r>
    <r>
      <rPr>
        <b/>
        <sz val="11"/>
        <color theme="1"/>
        <rFont val="Arial"/>
        <family val="2"/>
      </rPr>
      <t xml:space="preserve"> all new construction</t>
    </r>
    <r>
      <rPr>
        <sz val="11"/>
        <color theme="1"/>
        <rFont val="Arial"/>
        <family val="2"/>
      </rPr>
      <t xml:space="preserve">. </t>
    </r>
  </si>
  <si>
    <r>
      <t xml:space="preserve">1.  Choose corresponding worksheet tab for either a parcel which is currently </t>
    </r>
    <r>
      <rPr>
        <b/>
        <sz val="11"/>
        <color theme="1"/>
        <rFont val="Arial"/>
        <family val="2"/>
      </rPr>
      <t>developed</t>
    </r>
    <r>
      <rPr>
        <sz val="11"/>
        <color theme="1"/>
        <rFont val="Arial"/>
        <family val="2"/>
      </rPr>
      <t xml:space="preserve"> [repairs/ upgrades, increases in design flow, additions/ renovations, raze/ rebuild]</t>
    </r>
  </si>
  <si>
    <t>New Construction/ Raze &amp; Rebuild, Increases in Flow, or Repairs/ Upgrades</t>
  </si>
  <si>
    <t>Avg. wastewater flows:</t>
  </si>
  <si>
    <t>New Construction of Undeveloped Parcels</t>
  </si>
  <si>
    <t>Proposed Wastewater</t>
  </si>
  <si>
    <t>2.  Fill out and enter values within highlighted fields only.  All others will automatically calculate based on your entries.  Please take note of the units requested when entering fields (i.e. acres vs. square feet).</t>
  </si>
  <si>
    <t>3.  Please note field (b) is auto filled at 175 gpd/unit of actual wastewater flows. If more than one unit or structure, multiple 175 gpd/unit by the applicable number of units.</t>
  </si>
  <si>
    <t>Actual water use data can be substituted here if known to be greater than 175 gpd/unit. This value is based on the occupancy of 2.5 ppl per residential unit and should be adjusted for commercial.</t>
  </si>
  <si>
    <t>4.  Start at the top of the worksheet and work your way down.  Ommitting highlighted cells will affect the worksheet's formulas.  You will be prohibited from entering values in cells which are not highlighted.</t>
  </si>
  <si>
    <t>a) Start at the top of the proposed conditions and work your way down.  Ommitting highlighted cells will affect the worksheet's formulas.</t>
  </si>
  <si>
    <r>
      <t xml:space="preserve">b) When you reach the bottom of the proposed conditions at cell 69, scroll back up and fill out the highlighted cells in the right column for </t>
    </r>
    <r>
      <rPr>
        <b/>
        <sz val="11"/>
        <color theme="1"/>
        <rFont val="Arial"/>
        <family val="2"/>
      </rPr>
      <t>existing</t>
    </r>
    <r>
      <rPr>
        <sz val="11"/>
        <color theme="1"/>
        <rFont val="Arial"/>
        <family val="2"/>
      </rPr>
      <t xml:space="preserve"> conditions.</t>
    </r>
  </si>
  <si>
    <t>Proposed Nitrogen Loading Concentration</t>
  </si>
  <si>
    <t>5.  Enter a X or √ in boxes to indicate yes or no.</t>
  </si>
  <si>
    <t>c) Then proceed to enter an X or √ in boxes to indicate yes or no for the Resource Based Criteria on the next page.</t>
  </si>
  <si>
    <r>
      <t xml:space="preserve">6. For parcels which are already </t>
    </r>
    <r>
      <rPr>
        <b/>
        <sz val="11"/>
        <color theme="1"/>
        <rFont val="Arial"/>
        <family val="2"/>
      </rPr>
      <t>developed</t>
    </r>
    <r>
      <rPr>
        <sz val="11"/>
        <color theme="1"/>
        <rFont val="Arial"/>
        <family val="2"/>
      </rPr>
      <t xml:space="preserve">, this worksheet has two columns for proposed and existing conditions.  Start the worksheet from the left, column 1 for </t>
    </r>
    <r>
      <rPr>
        <b/>
        <sz val="11"/>
        <color theme="1"/>
        <rFont val="Arial"/>
        <family val="2"/>
      </rPr>
      <t>proposed</t>
    </r>
    <r>
      <rPr>
        <sz val="11"/>
        <color theme="1"/>
        <rFont val="Arial"/>
        <family val="2"/>
      </rPr>
      <t xml:space="preserve"> conditions.</t>
    </r>
  </si>
  <si>
    <t>7.  Create new copies of the worksheets to compare alternative strategies for mitigation if your proposed project does not meet nitrogen loading objectives.</t>
  </si>
  <si>
    <t>Cape Cod Commission Technical Bulletin</t>
  </si>
  <si>
    <t>3 Sunny Ln</t>
  </si>
  <si>
    <t>Cape &amp; Islands Eng</t>
  </si>
  <si>
    <t>Buzzard Bay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</si>
</sst>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164" formatCode="0.0"/>
    <numFmt numFmtId="165" formatCode="0.000000"/>
    <numFmt numFmtId="166" formatCode="0.00000"/>
    <numFmt numFmtId="167" formatCode="#,##0.000"/>
    <numFmt numFmtId="168" formatCode="0.0000E+00"/>
    <numFmt numFmtId="169" formatCode="0.000E+00"/>
    <numFmt numFmtId="170" formatCode="#,##0.0000"/>
    <numFmt numFmtId="171" formatCode="0.0000"/>
    <numFmt numFmtId="172" formatCode="0.0%"/>
    <numFmt numFmtId="173" formatCode="0.000"/>
  </numFmts>
  <fonts count="28" x14ac:knownFonts="1">
    <font>
      <sz val="11"/>
      <color theme="1"/>
      <name val="Calibri"/>
      <family val="2"/>
      <scheme val="minor"/>
    </font>
    <font>
      <b/>
      <i/>
      <sz val="16"/>
      <name val="Arial"/>
      <family val="2"/>
    </font>
    <font>
      <b/>
      <i/>
      <sz val="10"/>
      <name val="Arial"/>
      <family val="2"/>
    </font>
    <font>
      <i/>
      <sz val="10"/>
      <name val="Arial"/>
      <family val="2"/>
    </font>
    <font>
      <b/>
      <sz val="10"/>
      <name val="Arial"/>
      <family val="2"/>
    </font>
    <font>
      <b/>
      <sz val="10"/>
      <color indexed="10"/>
      <name val="Arial"/>
      <family val="2"/>
    </font>
    <font>
      <sz val="10"/>
      <name val="Arial"/>
      <family val="2"/>
    </font>
    <font>
      <b/>
      <sz val="10"/>
      <name val="Symbol"/>
      <family val="1"/>
      <charset val="2"/>
    </font>
    <font>
      <sz val="28"/>
      <name val="Arial"/>
      <family val="2"/>
    </font>
    <font>
      <sz val="10"/>
      <color indexed="9"/>
      <name val="Arial"/>
      <family val="2"/>
    </font>
    <font>
      <b/>
      <u/>
      <sz val="10"/>
      <name val="Arial"/>
      <family val="2"/>
    </font>
    <font>
      <u/>
      <sz val="10"/>
      <name val="Arial"/>
      <family val="2"/>
    </font>
    <font>
      <sz val="10"/>
      <color theme="0"/>
      <name val="Arial"/>
      <family val="2"/>
    </font>
    <font>
      <b/>
      <sz val="10"/>
      <color theme="0"/>
      <name val="Arial"/>
      <family val="2"/>
    </font>
    <font>
      <b/>
      <sz val="10"/>
      <color indexed="9"/>
      <name val="Arial"/>
      <family val="2"/>
    </font>
    <font>
      <b/>
      <i/>
      <sz val="10"/>
      <color theme="0"/>
      <name val="Arial"/>
      <family val="2"/>
    </font>
    <font>
      <u/>
      <sz val="10"/>
      <color indexed="12"/>
      <name val="Arial"/>
      <family val="2"/>
    </font>
    <font>
      <i/>
      <sz val="11"/>
      <color theme="1"/>
      <name val="Calibri"/>
      <family val="2"/>
      <scheme val="minor"/>
    </font>
    <font>
      <b/>
      <sz val="11"/>
      <color theme="1"/>
      <name val="Calibri"/>
      <family val="2"/>
      <scheme val="minor"/>
    </font>
    <font>
      <b/>
      <sz val="14"/>
      <name val="Arial"/>
      <family val="2"/>
    </font>
    <font>
      <sz val="14"/>
      <color theme="1"/>
      <name val="Calibri"/>
      <family val="2"/>
      <scheme val="minor"/>
    </font>
    <font>
      <i/>
      <sz val="10"/>
      <color theme="1"/>
      <name val="Calibri"/>
      <family val="2"/>
      <scheme val="minor"/>
    </font>
    <font>
      <sz val="12"/>
      <color theme="1"/>
      <name val="Calibri"/>
      <family val="2"/>
      <scheme val="minor"/>
    </font>
    <font>
      <b/>
      <sz val="16"/>
      <name val="Arial"/>
      <family val="2"/>
    </font>
    <font>
      <b/>
      <sz val="18"/>
      <name val="Arial"/>
      <family val="2"/>
    </font>
    <font>
      <sz val="11"/>
      <color theme="1"/>
      <name val="Arial"/>
      <family val="2"/>
    </font>
    <font>
      <b/>
      <sz val="11"/>
      <color theme="1"/>
      <name val="Arial"/>
      <family val="2"/>
    </font>
    <font>
      <b/>
      <u/>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233">
    <xf numFmtId="0" fontId="0" fillId="0" borderId="0" xfId="0"/>
    <xf numFmtId="0" fontId="0" fillId="0" borderId="0" xfId="0" applyProtection="1">
      <protection locked="0"/>
    </xf>
    <xf numFmtId="0" fontId="2" fillId="0" borderId="0" xfId="0" applyFont="1"/>
    <xf numFmtId="0" fontId="0" fillId="0" borderId="0" xfId="0" applyAlignment="1">
      <alignment horizontal="left" indent="1"/>
    </xf>
    <xf numFmtId="0" fontId="3" fillId="0" borderId="0" xfId="0" applyFont="1" applyAlignment="1">
      <alignment horizontal="left" indent="1"/>
    </xf>
    <xf numFmtId="0" fontId="0" fillId="0" borderId="0" xfId="0" applyAlignment="1">
      <alignment horizontal="left"/>
    </xf>
    <xf numFmtId="0" fontId="0" fillId="0" borderId="1" xfId="0" applyBorder="1" applyAlignment="1">
      <alignment horizontal="left"/>
    </xf>
    <xf numFmtId="0" fontId="4" fillId="0" borderId="2" xfId="0" applyFont="1" applyBorder="1"/>
    <xf numFmtId="0" fontId="4" fillId="0" borderId="3" xfId="0" applyFont="1" applyBorder="1"/>
    <xf numFmtId="0" fontId="0" fillId="0" borderId="3" xfId="0" applyBorder="1"/>
    <xf numFmtId="0" fontId="2" fillId="0" borderId="3" xfId="0" applyFont="1" applyBorder="1"/>
    <xf numFmtId="0" fontId="0" fillId="0" borderId="3" xfId="0" applyBorder="1" applyAlignment="1">
      <alignment horizontal="left" indent="1"/>
    </xf>
    <xf numFmtId="0" fontId="0" fillId="0" borderId="4" xfId="0" applyBorder="1"/>
    <xf numFmtId="0" fontId="4" fillId="0" borderId="5" xfId="0" applyFont="1" applyBorder="1"/>
    <xf numFmtId="0" fontId="4" fillId="0" borderId="0" xfId="0" applyFont="1"/>
    <xf numFmtId="0" fontId="0" fillId="0" borderId="6" xfId="0" applyBorder="1"/>
    <xf numFmtId="0" fontId="3" fillId="0" borderId="0" xfId="0" applyFont="1"/>
    <xf numFmtId="0" fontId="5" fillId="0" borderId="0" xfId="0" applyFont="1"/>
    <xf numFmtId="0" fontId="0" fillId="0" borderId="0" xfId="0" applyAlignment="1">
      <alignment horizontal="right"/>
    </xf>
    <xf numFmtId="164" fontId="0" fillId="0" borderId="0" xfId="0" applyNumberFormat="1"/>
    <xf numFmtId="0" fontId="4" fillId="0" borderId="0" xfId="0" applyFont="1" applyAlignment="1">
      <alignment horizontal="left"/>
    </xf>
    <xf numFmtId="0" fontId="4" fillId="0" borderId="0" xfId="0" applyFont="1" applyAlignment="1">
      <alignment horizontal="left" indent="1"/>
    </xf>
    <xf numFmtId="0" fontId="4" fillId="0" borderId="6" xfId="0" applyFont="1" applyBorder="1" applyAlignment="1">
      <alignment horizontal="left"/>
    </xf>
    <xf numFmtId="0" fontId="4" fillId="0" borderId="6" xfId="0" applyFont="1" applyBorder="1"/>
    <xf numFmtId="0" fontId="6" fillId="0" borderId="0" xfId="0" applyFont="1"/>
    <xf numFmtId="0" fontId="6" fillId="0" borderId="0" xfId="0" applyFont="1" applyProtection="1">
      <protection locked="0"/>
    </xf>
    <xf numFmtId="0" fontId="0" fillId="0" borderId="5" xfId="0" applyBorder="1" applyAlignment="1">
      <alignment horizontal="right"/>
    </xf>
    <xf numFmtId="164" fontId="0" fillId="0" borderId="8" xfId="0" applyNumberFormat="1" applyBorder="1"/>
    <xf numFmtId="0" fontId="0" fillId="0" borderId="5" xfId="0" applyBorder="1"/>
    <xf numFmtId="0" fontId="0" fillId="0" borderId="7" xfId="0" applyBorder="1" applyProtection="1">
      <protection locked="0"/>
    </xf>
    <xf numFmtId="0" fontId="0" fillId="0" borderId="5" xfId="0" applyBorder="1" applyAlignment="1">
      <alignment horizontal="left"/>
    </xf>
    <xf numFmtId="49" fontId="0" fillId="0" borderId="0" xfId="0" applyNumberFormat="1"/>
    <xf numFmtId="0" fontId="0" fillId="0" borderId="7" xfId="0" applyBorder="1"/>
    <xf numFmtId="49" fontId="4" fillId="0" borderId="0" xfId="0" applyNumberFormat="1" applyFont="1"/>
    <xf numFmtId="0" fontId="0" fillId="0" borderId="0" xfId="0" applyAlignment="1">
      <alignment wrapText="1"/>
    </xf>
    <xf numFmtId="0" fontId="5" fillId="0" borderId="0" xfId="0" applyFont="1" applyProtection="1">
      <protection hidden="1"/>
    </xf>
    <xf numFmtId="0" fontId="6" fillId="0" borderId="0" xfId="0" applyFont="1" applyAlignment="1">
      <alignment horizontal="right"/>
    </xf>
    <xf numFmtId="165" fontId="6" fillId="0" borderId="0" xfId="0" applyNumberFormat="1" applyFont="1"/>
    <xf numFmtId="166" fontId="6" fillId="0" borderId="0" xfId="0" applyNumberFormat="1" applyFont="1"/>
    <xf numFmtId="0" fontId="4" fillId="0" borderId="0" xfId="0" applyFont="1" applyProtection="1">
      <protection hidden="1"/>
    </xf>
    <xf numFmtId="0" fontId="6" fillId="0" borderId="7" xfId="0" applyFont="1" applyBorder="1" applyProtection="1">
      <protection locked="0"/>
    </xf>
    <xf numFmtId="0" fontId="8" fillId="0" borderId="0" xfId="0" applyFont="1" applyAlignment="1" applyProtection="1">
      <alignment horizontal="right" vertical="center"/>
      <protection hidden="1"/>
    </xf>
    <xf numFmtId="4" fontId="0" fillId="0" borderId="9" xfId="0" applyNumberFormat="1" applyBorder="1"/>
    <xf numFmtId="4" fontId="0" fillId="0" borderId="0" xfId="0" applyNumberFormat="1"/>
    <xf numFmtId="0" fontId="9" fillId="0" borderId="0" xfId="0" applyFont="1" applyProtection="1">
      <protection hidden="1"/>
    </xf>
    <xf numFmtId="0" fontId="9" fillId="0" borderId="0" xfId="0" applyFont="1"/>
    <xf numFmtId="0" fontId="0" fillId="0" borderId="10" xfId="0" applyBorder="1"/>
    <xf numFmtId="0" fontId="9" fillId="0" borderId="1" xfId="0" applyFont="1" applyBorder="1" applyProtection="1">
      <protection hidden="1"/>
    </xf>
    <xf numFmtId="0" fontId="0" fillId="0" borderId="1" xfId="0" applyBorder="1"/>
    <xf numFmtId="0" fontId="9" fillId="0" borderId="1" xfId="0" applyFont="1" applyBorder="1"/>
    <xf numFmtId="0" fontId="0" fillId="0" borderId="1" xfId="0" applyBorder="1" applyAlignment="1">
      <alignment horizontal="right"/>
    </xf>
    <xf numFmtId="0" fontId="5" fillId="0" borderId="1" xfId="0" applyFont="1" applyBorder="1"/>
    <xf numFmtId="0" fontId="0" fillId="0" borderId="1" xfId="0" applyBorder="1" applyAlignment="1">
      <alignment horizontal="left" indent="1"/>
    </xf>
    <xf numFmtId="0" fontId="0" fillId="0" borderId="11" xfId="0" applyBorder="1"/>
    <xf numFmtId="3" fontId="0" fillId="0" borderId="9" xfId="0" applyNumberFormat="1" applyBorder="1" applyProtection="1">
      <protection locked="0"/>
    </xf>
    <xf numFmtId="0" fontId="0" fillId="0" borderId="0" xfId="0" applyAlignment="1">
      <alignment horizontal="right" wrapText="1"/>
    </xf>
    <xf numFmtId="3" fontId="0" fillId="0" borderId="0" xfId="0" applyNumberFormat="1" applyProtection="1">
      <protection locked="0"/>
    </xf>
    <xf numFmtId="167" fontId="0" fillId="0" borderId="9" xfId="0" applyNumberFormat="1" applyBorder="1"/>
    <xf numFmtId="3" fontId="0" fillId="0" borderId="0" xfId="0" applyNumberFormat="1"/>
    <xf numFmtId="0" fontId="6" fillId="0" borderId="5" xfId="0" applyFont="1" applyBorder="1"/>
    <xf numFmtId="0" fontId="3" fillId="0" borderId="0" xfId="0" applyFont="1" applyAlignment="1">
      <alignment horizontal="right"/>
    </xf>
    <xf numFmtId="168" fontId="6" fillId="0" borderId="0" xfId="0" applyNumberFormat="1" applyFont="1" applyAlignment="1">
      <alignment horizontal="center"/>
    </xf>
    <xf numFmtId="169" fontId="6" fillId="0" borderId="0" xfId="0" applyNumberFormat="1" applyFont="1" applyAlignment="1">
      <alignment horizontal="center"/>
    </xf>
    <xf numFmtId="169" fontId="9" fillId="0" borderId="0" xfId="0" applyNumberFormat="1" applyFont="1" applyAlignment="1" applyProtection="1">
      <alignment horizontal="center"/>
      <protection hidden="1"/>
    </xf>
    <xf numFmtId="0" fontId="0" fillId="0" borderId="9" xfId="0" applyBorder="1"/>
    <xf numFmtId="166" fontId="0" fillId="0" borderId="0" xfId="0" applyNumberFormat="1"/>
    <xf numFmtId="170" fontId="0" fillId="0" borderId="9" xfId="0" applyNumberFormat="1" applyBorder="1"/>
    <xf numFmtId="171" fontId="0" fillId="0" borderId="0" xfId="0" applyNumberFormat="1"/>
    <xf numFmtId="3" fontId="6" fillId="0" borderId="0" xfId="0" applyNumberFormat="1" applyFont="1"/>
    <xf numFmtId="0" fontId="0" fillId="0" borderId="2" xfId="0" applyBorder="1"/>
    <xf numFmtId="0" fontId="6" fillId="0" borderId="3" xfId="0" applyFont="1" applyBorder="1" applyAlignment="1">
      <alignment horizontal="right"/>
    </xf>
    <xf numFmtId="172" fontId="0" fillId="0" borderId="0" xfId="0" applyNumberFormat="1"/>
    <xf numFmtId="173" fontId="0" fillId="0" borderId="0" xfId="0" applyNumberFormat="1"/>
    <xf numFmtId="0" fontId="0" fillId="0" borderId="3" xfId="0" applyBorder="1" applyAlignment="1">
      <alignment horizontal="right"/>
    </xf>
    <xf numFmtId="2" fontId="0" fillId="0" borderId="9" xfId="0" applyNumberFormat="1" applyBorder="1"/>
    <xf numFmtId="2" fontId="0" fillId="0" borderId="0" xfId="0" applyNumberFormat="1"/>
    <xf numFmtId="2" fontId="4" fillId="0" borderId="9" xfId="0" applyNumberFormat="1" applyFont="1" applyBorder="1"/>
    <xf numFmtId="0" fontId="4" fillId="0" borderId="0" xfId="0" applyFont="1" applyAlignment="1">
      <alignment horizontal="left" vertical="center" indent="1"/>
    </xf>
    <xf numFmtId="0" fontId="4" fillId="0" borderId="6" xfId="0" applyFont="1" applyBorder="1" applyAlignment="1">
      <alignment vertical="center"/>
    </xf>
    <xf numFmtId="0" fontId="4" fillId="0" borderId="1" xfId="0" applyFont="1" applyBorder="1" applyAlignment="1">
      <alignment horizontal="left" vertical="center" indent="1"/>
    </xf>
    <xf numFmtId="0" fontId="4" fillId="0" borderId="0" xfId="0" applyFont="1" applyAlignment="1">
      <alignment horizontal="center"/>
    </xf>
    <xf numFmtId="2" fontId="4" fillId="0" borderId="0" xfId="0" applyNumberFormat="1" applyFont="1" applyAlignment="1">
      <alignment vertical="center"/>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6" xfId="0" applyFont="1" applyBorder="1" applyAlignment="1">
      <alignment horizontal="center"/>
    </xf>
    <xf numFmtId="2" fontId="4" fillId="0" borderId="1" xfId="0" applyNumberFormat="1" applyFont="1" applyBorder="1"/>
    <xf numFmtId="0" fontId="4" fillId="0" borderId="1" xfId="0" applyFont="1" applyBorder="1"/>
    <xf numFmtId="0" fontId="2" fillId="0" borderId="5" xfId="0" applyFont="1" applyBorder="1"/>
    <xf numFmtId="167" fontId="4" fillId="0" borderId="7" xfId="0" applyNumberFormat="1" applyFont="1" applyBorder="1" applyProtection="1">
      <protection locked="0"/>
    </xf>
    <xf numFmtId="167" fontId="0" fillId="0" borderId="0" xfId="0" applyNumberFormat="1"/>
    <xf numFmtId="4" fontId="6" fillId="0" borderId="9" xfId="0" applyNumberFormat="1" applyFont="1" applyBorder="1"/>
    <xf numFmtId="0" fontId="12" fillId="0" borderId="0" xfId="0" applyFont="1" applyAlignment="1">
      <alignment horizontal="right"/>
    </xf>
    <xf numFmtId="5" fontId="12" fillId="0" borderId="0" xfId="0" applyNumberFormat="1" applyFont="1"/>
    <xf numFmtId="37" fontId="12" fillId="0" borderId="0" xfId="0" applyNumberFormat="1" applyFont="1" applyAlignment="1">
      <alignment horizontal="center"/>
    </xf>
    <xf numFmtId="0" fontId="12" fillId="0" borderId="0" xfId="0" quotePrefix="1" applyFont="1"/>
    <xf numFmtId="0" fontId="12" fillId="0" borderId="0" xfId="0" applyFont="1" applyAlignment="1">
      <alignment horizontal="left" indent="1"/>
    </xf>
    <xf numFmtId="0" fontId="12" fillId="0" borderId="0" xfId="0" applyFont="1"/>
    <xf numFmtId="0" fontId="13" fillId="0" borderId="0" xfId="0" applyFont="1" applyAlignment="1">
      <alignment horizontal="right"/>
    </xf>
    <xf numFmtId="49" fontId="12" fillId="0" borderId="0" xfId="0" applyNumberFormat="1" applyFont="1" applyAlignment="1">
      <alignment horizontal="right"/>
    </xf>
    <xf numFmtId="3" fontId="13" fillId="0" borderId="0" xfId="0" applyNumberFormat="1" applyFont="1"/>
    <xf numFmtId="0" fontId="13" fillId="0" borderId="0" xfId="0" applyFont="1" applyAlignment="1">
      <alignment horizontal="left" indent="1"/>
    </xf>
    <xf numFmtId="0" fontId="4" fillId="0" borderId="0" xfId="0" applyFont="1" applyAlignment="1">
      <alignment horizontal="right"/>
    </xf>
    <xf numFmtId="49" fontId="0" fillId="0" borderId="0" xfId="0" applyNumberFormat="1" applyAlignment="1">
      <alignment horizontal="right"/>
    </xf>
    <xf numFmtId="49" fontId="4" fillId="0" borderId="0" xfId="0" applyNumberFormat="1" applyFont="1" applyAlignment="1">
      <alignment horizontal="left" indent="3"/>
    </xf>
    <xf numFmtId="0" fontId="15" fillId="0" borderId="0" xfId="0" applyFont="1"/>
    <xf numFmtId="0" fontId="0" fillId="0" borderId="10" xfId="0" applyBorder="1" applyAlignment="1">
      <alignment horizontal="left"/>
    </xf>
    <xf numFmtId="0" fontId="2" fillId="0" borderId="2" xfId="0" applyFont="1" applyBorder="1"/>
    <xf numFmtId="0" fontId="2" fillId="0" borderId="10" xfId="0" applyFont="1" applyBorder="1"/>
    <xf numFmtId="0" fontId="2" fillId="0" borderId="1" xfId="0" applyFont="1" applyBorder="1"/>
    <xf numFmtId="0" fontId="0" fillId="0" borderId="0" xfId="0" applyAlignment="1">
      <alignment horizontal="left" wrapText="1" indent="1"/>
    </xf>
    <xf numFmtId="0" fontId="0" fillId="0" borderId="6" xfId="0" applyBorder="1" applyAlignment="1">
      <alignment wrapText="1"/>
    </xf>
    <xf numFmtId="0" fontId="0" fillId="0" borderId="3" xfId="0" applyBorder="1" applyAlignment="1">
      <alignment horizontal="left"/>
    </xf>
    <xf numFmtId="0" fontId="16" fillId="0" borderId="3" xfId="1" applyBorder="1" applyAlignment="1" applyProtection="1"/>
    <xf numFmtId="0" fontId="16" fillId="0" borderId="3" xfId="1" applyBorder="1" applyAlignment="1" applyProtection="1">
      <alignment horizontal="left" indent="1"/>
    </xf>
    <xf numFmtId="0" fontId="16" fillId="0" borderId="3" xfId="1" applyBorder="1" applyAlignment="1" applyProtection="1">
      <alignment horizontal="right"/>
    </xf>
    <xf numFmtId="164" fontId="0" fillId="2" borderId="7" xfId="0" applyNumberFormat="1" applyFill="1" applyBorder="1" applyProtection="1">
      <protection locked="0"/>
    </xf>
    <xf numFmtId="0" fontId="4" fillId="2" borderId="0" xfId="0" applyFont="1" applyFill="1" applyAlignment="1">
      <alignment horizontal="left" indent="1"/>
    </xf>
    <xf numFmtId="0" fontId="0" fillId="2" borderId="5" xfId="0" applyFill="1" applyBorder="1" applyAlignment="1">
      <alignment horizontal="right"/>
    </xf>
    <xf numFmtId="0" fontId="0" fillId="2" borderId="0" xfId="0" applyFill="1"/>
    <xf numFmtId="0" fontId="0" fillId="2" borderId="0" xfId="0" applyFill="1" applyAlignment="1">
      <alignment horizontal="right"/>
    </xf>
    <xf numFmtId="0" fontId="0" fillId="2" borderId="0" xfId="0" applyFill="1" applyAlignment="1">
      <alignment wrapText="1"/>
    </xf>
    <xf numFmtId="167" fontId="0" fillId="2" borderId="7" xfId="0" applyNumberFormat="1" applyFill="1" applyBorder="1" applyProtection="1">
      <protection locked="0"/>
    </xf>
    <xf numFmtId="3" fontId="0" fillId="2" borderId="7" xfId="0" applyNumberFormat="1" applyFill="1" applyBorder="1" applyProtection="1">
      <protection locked="0"/>
    </xf>
    <xf numFmtId="3" fontId="6" fillId="2" borderId="7" xfId="0" applyNumberFormat="1" applyFont="1" applyFill="1" applyBorder="1" applyProtection="1">
      <protection locked="0"/>
    </xf>
    <xf numFmtId="0" fontId="17" fillId="0" borderId="0" xfId="0" applyFont="1"/>
    <xf numFmtId="0" fontId="0" fillId="2" borderId="0" xfId="0" applyFill="1" applyProtection="1">
      <protection locked="0"/>
    </xf>
    <xf numFmtId="0" fontId="4" fillId="2" borderId="6" xfId="0" applyFont="1" applyFill="1" applyBorder="1"/>
    <xf numFmtId="0" fontId="4" fillId="2" borderId="0" xfId="0" applyFont="1" applyFill="1"/>
    <xf numFmtId="0" fontId="0" fillId="2" borderId="7" xfId="0" applyFill="1" applyBorder="1" applyProtection="1">
      <protection locked="0"/>
    </xf>
    <xf numFmtId="0" fontId="17" fillId="2" borderId="0" xfId="0" applyFont="1" applyFill="1" applyAlignment="1">
      <alignment horizontal="right"/>
    </xf>
    <xf numFmtId="0" fontId="0" fillId="0" borderId="14" xfId="0" applyBorder="1"/>
    <xf numFmtId="0" fontId="0" fillId="0" borderId="14" xfId="0" applyBorder="1" applyAlignment="1">
      <alignment horizontal="right"/>
    </xf>
    <xf numFmtId="0" fontId="0" fillId="0" borderId="14" xfId="0" applyBorder="1" applyAlignment="1">
      <alignment horizontal="left" indent="1"/>
    </xf>
    <xf numFmtId="0" fontId="20" fillId="2" borderId="1" xfId="0" applyFont="1" applyFill="1" applyBorder="1"/>
    <xf numFmtId="0" fontId="0" fillId="3" borderId="3" xfId="0" applyFill="1" applyBorder="1"/>
    <xf numFmtId="0" fontId="2" fillId="3" borderId="3" xfId="0" applyFont="1" applyFill="1" applyBorder="1"/>
    <xf numFmtId="0" fontId="0" fillId="3" borderId="4" xfId="0" applyFill="1" applyBorder="1"/>
    <xf numFmtId="0" fontId="2" fillId="3" borderId="0" xfId="0" applyFont="1" applyFill="1"/>
    <xf numFmtId="0" fontId="0" fillId="3" borderId="0" xfId="0" applyFill="1"/>
    <xf numFmtId="0" fontId="0" fillId="3" borderId="6" xfId="0" applyFill="1" applyBorder="1"/>
    <xf numFmtId="0" fontId="0" fillId="3" borderId="0" xfId="0" applyFill="1" applyAlignment="1">
      <alignment horizontal="right"/>
    </xf>
    <xf numFmtId="164" fontId="0" fillId="3" borderId="0" xfId="0" applyNumberFormat="1" applyFill="1"/>
    <xf numFmtId="49" fontId="0" fillId="3" borderId="0" xfId="0" applyNumberFormat="1" applyFill="1"/>
    <xf numFmtId="0" fontId="4" fillId="3" borderId="0" xfId="0" applyFont="1" applyFill="1"/>
    <xf numFmtId="49" fontId="4" fillId="3" borderId="0" xfId="0" applyNumberFormat="1" applyFont="1" applyFill="1"/>
    <xf numFmtId="0" fontId="0" fillId="3" borderId="0" xfId="0" applyFill="1" applyProtection="1">
      <protection locked="0"/>
    </xf>
    <xf numFmtId="4" fontId="0" fillId="3" borderId="0" xfId="0" applyNumberFormat="1" applyFill="1"/>
    <xf numFmtId="3" fontId="0" fillId="3" borderId="0" xfId="0" applyNumberFormat="1" applyFill="1"/>
    <xf numFmtId="169" fontId="9" fillId="3" borderId="0" xfId="0" applyNumberFormat="1" applyFont="1" applyFill="1" applyAlignment="1" applyProtection="1">
      <alignment horizontal="center"/>
      <protection hidden="1"/>
    </xf>
    <xf numFmtId="169" fontId="6" fillId="3" borderId="0" xfId="0" applyNumberFormat="1" applyFont="1" applyFill="1" applyAlignment="1">
      <alignment horizontal="center"/>
    </xf>
    <xf numFmtId="171" fontId="0" fillId="3" borderId="0" xfId="0" applyNumberFormat="1" applyFill="1"/>
    <xf numFmtId="3" fontId="6" fillId="3" borderId="0" xfId="0" applyNumberFormat="1" applyFont="1" applyFill="1"/>
    <xf numFmtId="172" fontId="0" fillId="3" borderId="0" xfId="0" applyNumberFormat="1" applyFill="1"/>
    <xf numFmtId="173" fontId="0" fillId="3" borderId="0" xfId="0" applyNumberFormat="1" applyFill="1"/>
    <xf numFmtId="0" fontId="0" fillId="3" borderId="0" xfId="0" applyFill="1" applyAlignment="1">
      <alignment wrapText="1"/>
    </xf>
    <xf numFmtId="2" fontId="0" fillId="3" borderId="0" xfId="0" applyNumberFormat="1" applyFill="1"/>
    <xf numFmtId="167" fontId="0" fillId="3" borderId="0" xfId="0" applyNumberFormat="1" applyFill="1"/>
    <xf numFmtId="3" fontId="0" fillId="3" borderId="0" xfId="0" applyNumberFormat="1" applyFill="1" applyProtection="1">
      <protection locked="0"/>
    </xf>
    <xf numFmtId="170" fontId="0" fillId="3" borderId="0" xfId="0" applyNumberFormat="1" applyFill="1"/>
    <xf numFmtId="3" fontId="6" fillId="3" borderId="0" xfId="0" applyNumberFormat="1" applyFont="1" applyFill="1" applyProtection="1">
      <protection locked="0"/>
    </xf>
    <xf numFmtId="2" fontId="4" fillId="3" borderId="0" xfId="0" applyNumberFormat="1" applyFont="1" applyFill="1"/>
    <xf numFmtId="0" fontId="4" fillId="3" borderId="0" xfId="0" applyFont="1" applyFill="1" applyAlignment="1">
      <alignment vertical="center"/>
    </xf>
    <xf numFmtId="0" fontId="21" fillId="0" borderId="0" xfId="0" applyFont="1"/>
    <xf numFmtId="0" fontId="22" fillId="0" borderId="0" xfId="0" applyFont="1"/>
    <xf numFmtId="0" fontId="0" fillId="3" borderId="6" xfId="0" applyFill="1" applyBorder="1" applyAlignment="1">
      <alignment horizontal="right"/>
    </xf>
    <xf numFmtId="0" fontId="4" fillId="3" borderId="6" xfId="0" applyFont="1" applyFill="1" applyBorder="1"/>
    <xf numFmtId="0" fontId="0" fillId="3" borderId="6" xfId="0" applyFill="1" applyBorder="1" applyAlignment="1">
      <alignment horizontal="right" wrapText="1"/>
    </xf>
    <xf numFmtId="0" fontId="0" fillId="3" borderId="6" xfId="0" applyFill="1" applyBorder="1" applyAlignment="1">
      <alignment wrapText="1"/>
    </xf>
    <xf numFmtId="0" fontId="4" fillId="3" borderId="3" xfId="0" applyFont="1" applyFill="1" applyBorder="1"/>
    <xf numFmtId="0" fontId="4" fillId="3" borderId="4" xfId="0" applyFont="1" applyFill="1" applyBorder="1"/>
    <xf numFmtId="0" fontId="0" fillId="3" borderId="6" xfId="0" applyFill="1" applyBorder="1" applyProtection="1">
      <protection locked="0"/>
    </xf>
    <xf numFmtId="0" fontId="23" fillId="0" borderId="0" xfId="0" applyFont="1" applyAlignment="1">
      <alignment horizontal="left"/>
    </xf>
    <xf numFmtId="0" fontId="24" fillId="0" borderId="0" xfId="0" applyFont="1" applyAlignment="1">
      <alignment horizontal="left"/>
    </xf>
    <xf numFmtId="0" fontId="25" fillId="0" borderId="0" xfId="0" applyFont="1"/>
    <xf numFmtId="0" fontId="4" fillId="0" borderId="15" xfId="0" applyFont="1" applyBorder="1"/>
    <xf numFmtId="0" fontId="0" fillId="0" borderId="16" xfId="0" applyBorder="1"/>
    <xf numFmtId="0" fontId="0" fillId="0" borderId="16" xfId="0" applyBorder="1" applyAlignment="1">
      <alignment horizontal="right"/>
    </xf>
    <xf numFmtId="0" fontId="0" fillId="0" borderId="16" xfId="0" applyBorder="1" applyAlignment="1">
      <alignment horizontal="left" indent="1"/>
    </xf>
    <xf numFmtId="0" fontId="0" fillId="0" borderId="17" xfId="0" applyBorder="1"/>
    <xf numFmtId="0" fontId="27" fillId="0" borderId="0" xfId="0" applyFont="1"/>
    <xf numFmtId="0" fontId="25" fillId="0" borderId="18" xfId="0" applyFont="1" applyBorder="1"/>
    <xf numFmtId="0" fontId="25" fillId="0" borderId="19" xfId="0" applyFont="1" applyBorder="1"/>
    <xf numFmtId="0" fontId="25" fillId="0" borderId="20" xfId="0" applyFont="1" applyBorder="1"/>
    <xf numFmtId="0" fontId="25" fillId="0" borderId="21" xfId="0" applyFont="1" applyBorder="1"/>
    <xf numFmtId="0" fontId="25" fillId="0" borderId="22" xfId="0" applyFont="1"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16" fillId="0" borderId="0" xfId="1" applyAlignment="1" applyProtection="1"/>
    <xf numFmtId="0" fontId="2" fillId="0" borderId="0" xfId="0" applyFont="1" applyAlignment="1">
      <alignment vertical="top" wrapText="1"/>
    </xf>
    <xf numFmtId="0" fontId="0" fillId="0" borderId="0" xfId="0" applyAlignment="1">
      <alignment vertical="top" wrapText="1"/>
    </xf>
    <xf numFmtId="0" fontId="0" fillId="0" borderId="6" xfId="0" applyBorder="1" applyAlignment="1">
      <alignment vertical="top" wrapText="1"/>
    </xf>
    <xf numFmtId="2" fontId="23" fillId="0" borderId="12" xfId="0" applyNumberFormat="1" applyFont="1" applyBorder="1" applyAlignment="1">
      <alignment vertical="center"/>
    </xf>
    <xf numFmtId="2" fontId="23" fillId="0" borderId="13" xfId="0" applyNumberFormat="1" applyFont="1" applyBorder="1" applyAlignment="1">
      <alignment vertical="center"/>
    </xf>
    <xf numFmtId="0" fontId="0" fillId="0" borderId="0" xfId="0" applyAlignment="1">
      <alignment vertical="center"/>
    </xf>
    <xf numFmtId="0" fontId="4" fillId="0" borderId="6" xfId="0" applyFont="1" applyBorder="1" applyAlignment="1">
      <alignment vertical="center"/>
    </xf>
    <xf numFmtId="0" fontId="0" fillId="0" borderId="0" xfId="0" applyAlignment="1">
      <alignment wrapText="1"/>
    </xf>
    <xf numFmtId="0" fontId="0" fillId="0" borderId="6" xfId="0" applyBorder="1" applyAlignment="1">
      <alignment wrapText="1"/>
    </xf>
    <xf numFmtId="0" fontId="4" fillId="0" borderId="0" xfId="0" applyFont="1" applyAlignment="1">
      <alignment horizontal="left" vertical="center" indent="1"/>
    </xf>
    <xf numFmtId="0" fontId="4" fillId="0" borderId="0" xfId="0" applyFont="1" applyAlignment="1">
      <alignment vertical="center"/>
    </xf>
    <xf numFmtId="0" fontId="6" fillId="0" borderId="5" xfId="0" applyFont="1" applyBorder="1" applyAlignment="1">
      <alignment horizontal="right" vertical="center" wrapText="1"/>
    </xf>
    <xf numFmtId="0" fontId="6" fillId="0" borderId="0" xfId="0" applyFont="1" applyAlignment="1">
      <alignment vertical="center"/>
    </xf>
    <xf numFmtId="0" fontId="6" fillId="0" borderId="5" xfId="0" applyFont="1" applyBorder="1" applyAlignment="1">
      <alignment vertical="center"/>
    </xf>
    <xf numFmtId="2" fontId="4" fillId="0" borderId="12" xfId="0" applyNumberFormat="1" applyFont="1" applyBorder="1" applyAlignment="1">
      <alignment vertical="center"/>
    </xf>
    <xf numFmtId="0" fontId="0" fillId="0" borderId="13" xfId="0" applyBorder="1" applyAlignment="1">
      <alignment vertical="center"/>
    </xf>
    <xf numFmtId="0" fontId="4" fillId="0" borderId="0" xfId="0" applyFont="1" applyAlignment="1">
      <alignment horizontal="center" vertical="center"/>
    </xf>
    <xf numFmtId="0" fontId="0" fillId="0" borderId="6" xfId="0" applyBorder="1" applyAlignment="1">
      <alignment horizontal="center" vertical="center"/>
    </xf>
    <xf numFmtId="2" fontId="4" fillId="0" borderId="13" xfId="0" applyNumberFormat="1" applyFont="1" applyBorder="1" applyAlignment="1">
      <alignment vertical="center"/>
    </xf>
    <xf numFmtId="0" fontId="10" fillId="0" borderId="0" xfId="0" applyFont="1" applyAlignment="1">
      <alignment horizontal="center" vertical="center"/>
    </xf>
    <xf numFmtId="0" fontId="6" fillId="0" borderId="5" xfId="0" applyFont="1" applyBorder="1" applyAlignment="1">
      <alignment horizontal="right" wrapText="1"/>
    </xf>
    <xf numFmtId="0" fontId="6" fillId="0" borderId="0" xfId="0" applyFont="1"/>
    <xf numFmtId="0" fontId="6" fillId="0" borderId="5" xfId="0" applyFont="1" applyBorder="1"/>
    <xf numFmtId="0" fontId="1" fillId="0" borderId="0" xfId="0" applyFont="1" applyAlignment="1" applyProtection="1">
      <alignment horizontal="left"/>
      <protection locked="0"/>
    </xf>
    <xf numFmtId="0" fontId="8" fillId="0" borderId="0" xfId="0" applyFont="1" applyAlignment="1" applyProtection="1">
      <alignment horizontal="right" vertical="center"/>
      <protection hidden="1"/>
    </xf>
    <xf numFmtId="0" fontId="0" fillId="0" borderId="0" xfId="0" applyAlignment="1">
      <alignment horizontal="right" wrapText="1"/>
    </xf>
    <xf numFmtId="0" fontId="0" fillId="3" borderId="3" xfId="0" applyFill="1" applyBorder="1" applyAlignment="1">
      <alignment horizontal="right" wrapText="1"/>
    </xf>
    <xf numFmtId="0" fontId="0" fillId="3" borderId="3" xfId="0" applyFill="1" applyBorder="1" applyAlignment="1">
      <alignment wrapText="1"/>
    </xf>
    <xf numFmtId="0" fontId="0" fillId="3" borderId="4" xfId="0" applyFill="1" applyBorder="1" applyAlignment="1">
      <alignment wrapText="1"/>
    </xf>
    <xf numFmtId="0" fontId="0" fillId="3" borderId="0" xfId="0" applyFill="1" applyAlignment="1">
      <alignment wrapText="1"/>
    </xf>
    <xf numFmtId="0" fontId="0" fillId="3" borderId="6" xfId="0" applyFill="1" applyBorder="1" applyAlignment="1">
      <alignment wrapText="1"/>
    </xf>
    <xf numFmtId="0" fontId="0" fillId="0" borderId="0" xfId="0" applyAlignment="1">
      <alignment horizontal="center" vertical="center"/>
    </xf>
    <xf numFmtId="0" fontId="6" fillId="0" borderId="0" xfId="0" applyFont="1" applyAlignment="1">
      <alignment horizontal="right" wrapText="1"/>
    </xf>
    <xf numFmtId="0" fontId="6" fillId="0" borderId="6" xfId="0" applyFont="1" applyBorder="1"/>
    <xf numFmtId="2" fontId="4" fillId="0" borderId="0" xfId="0" applyNumberFormat="1" applyFont="1" applyAlignment="1">
      <alignment vertical="center"/>
    </xf>
    <xf numFmtId="0" fontId="6" fillId="0" borderId="0" xfId="0" applyFont="1" applyAlignment="1">
      <alignment horizontal="right" vertical="center" wrapText="1"/>
    </xf>
    <xf numFmtId="0" fontId="6" fillId="0" borderId="6" xfId="0" applyFont="1" applyBorder="1" applyAlignment="1">
      <alignment vertical="center"/>
    </xf>
    <xf numFmtId="2" fontId="19" fillId="0" borderId="0" xfId="0" applyNumberFormat="1" applyFont="1" applyAlignment="1">
      <alignment vertical="center"/>
    </xf>
    <xf numFmtId="0" fontId="0" fillId="2" borderId="0" xfId="0" applyFill="1" applyAlignment="1" applyProtection="1">
      <alignment horizontal="left"/>
      <protection locked="0"/>
    </xf>
    <xf numFmtId="14" fontId="0" fillId="2" borderId="0" xfId="0" applyNumberFormat="1" applyFill="1" applyAlignment="1">
      <alignment horizontal="left"/>
    </xf>
    <xf numFmtId="0" fontId="0" fillId="2" borderId="0" xfId="0" applyFill="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63610</xdr:colOff>
      <xdr:row>0</xdr:row>
      <xdr:rowOff>87463</xdr:rowOff>
    </xdr:from>
    <xdr:to>
      <xdr:col>1</xdr:col>
      <xdr:colOff>115169</xdr:colOff>
      <xdr:row>3</xdr:row>
      <xdr:rowOff>95414</xdr:rowOff>
    </xdr:to>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stretch>
          <a:fillRect/>
        </a:stretch>
      </xdr:blipFill>
      <xdr:spPr>
        <a:xfrm>
          <a:off x="63610" y="87463"/>
          <a:ext cx="687663" cy="6520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73508</xdr:colOff>
      <xdr:row>0</xdr:row>
      <xdr:rowOff>0</xdr:rowOff>
    </xdr:from>
    <xdr:to>
      <xdr:col>2</xdr:col>
      <xdr:colOff>52702</xdr:colOff>
      <xdr:row>4</xdr:row>
      <xdr:rowOff>19878</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73508" y="0"/>
          <a:ext cx="765007" cy="8056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2981741</xdr:colOff>
      <xdr:row>0</xdr:row>
      <xdr:rowOff>139148</xdr:rowOff>
    </xdr:from>
    <xdr:to>
      <xdr:col>22</xdr:col>
      <xdr:colOff>168966</xdr:colOff>
      <xdr:row>4</xdr:row>
      <xdr:rowOff>34916</xdr:rowOff>
    </xdr:to>
    <xdr:pic>
      <xdr:nvPicPr>
        <xdr:cNvPr id="3" name="Picture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12990445" y="139148"/>
          <a:ext cx="735495" cy="7008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pecodcommission.org/resource-library/file/?url=/dept/commission/team/Website_Resources/regulatory/NitrogenLoadTechbulletin.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28"/>
  <sheetViews>
    <sheetView showGridLines="0" workbookViewId="0">
      <selection activeCell="B25" sqref="B25"/>
    </sheetView>
  </sheetViews>
  <sheetFormatPr defaultRowHeight="15" x14ac:dyDescent="0.25"/>
  <sheetData>
    <row r="2" spans="1:28" ht="20.25" x14ac:dyDescent="0.3">
      <c r="A2" s="172" t="s">
        <v>186</v>
      </c>
      <c r="F2" s="2"/>
      <c r="R2" s="3"/>
      <c r="U2" s="139"/>
      <c r="V2" s="139"/>
      <c r="W2" s="139"/>
      <c r="X2" s="139"/>
      <c r="Y2" s="139"/>
      <c r="Z2" s="139"/>
      <c r="AA2" s="139"/>
      <c r="AB2" s="139"/>
    </row>
    <row r="3" spans="1:28" x14ac:dyDescent="0.25">
      <c r="A3" s="4"/>
      <c r="B3" s="5"/>
      <c r="R3" s="3"/>
      <c r="U3" s="139"/>
      <c r="V3" s="139"/>
      <c r="W3" s="139"/>
      <c r="X3" s="139"/>
      <c r="Y3" s="139"/>
      <c r="Z3" s="139"/>
      <c r="AA3" s="139"/>
      <c r="AB3" s="139"/>
    </row>
    <row r="5" spans="1:28" s="174" customFormat="1" ht="14.25" x14ac:dyDescent="0.2">
      <c r="A5" s="174" t="s">
        <v>188</v>
      </c>
    </row>
    <row r="6" spans="1:28" ht="15.75" thickBot="1" x14ac:dyDescent="0.3"/>
    <row r="7" spans="1:28" s="174" customFormat="1" x14ac:dyDescent="0.25">
      <c r="A7" s="181" t="s">
        <v>190</v>
      </c>
      <c r="B7" s="182"/>
      <c r="C7" s="182"/>
      <c r="D7" s="182"/>
      <c r="E7" s="182"/>
      <c r="F7" s="182"/>
      <c r="G7" s="182"/>
      <c r="H7" s="182"/>
      <c r="I7" s="182"/>
      <c r="J7" s="182"/>
      <c r="K7" s="182"/>
      <c r="L7" s="182"/>
      <c r="M7" s="182"/>
      <c r="N7" s="182"/>
      <c r="O7" s="182"/>
      <c r="P7" s="182"/>
      <c r="Q7" s="182"/>
      <c r="R7" s="182"/>
      <c r="S7" s="182"/>
      <c r="T7" s="182"/>
      <c r="U7" s="183"/>
    </row>
    <row r="8" spans="1:28" s="174" customFormat="1" x14ac:dyDescent="0.25">
      <c r="A8" s="184"/>
      <c r="B8" s="174" t="s">
        <v>189</v>
      </c>
      <c r="U8" s="185"/>
    </row>
    <row r="9" spans="1:28" x14ac:dyDescent="0.25">
      <c r="A9" s="186"/>
      <c r="U9" s="187"/>
    </row>
    <row r="10" spans="1:28" s="174" customFormat="1" ht="14.25" x14ac:dyDescent="0.2">
      <c r="A10" s="184" t="s">
        <v>195</v>
      </c>
      <c r="U10" s="185"/>
    </row>
    <row r="11" spans="1:28" x14ac:dyDescent="0.25">
      <c r="A11" s="186"/>
      <c r="U11" s="187"/>
    </row>
    <row r="12" spans="1:28" s="174" customFormat="1" ht="14.25" x14ac:dyDescent="0.2">
      <c r="A12" s="184" t="s">
        <v>196</v>
      </c>
      <c r="U12" s="185"/>
    </row>
    <row r="13" spans="1:28" x14ac:dyDescent="0.25">
      <c r="A13" s="186"/>
      <c r="B13" s="174" t="s">
        <v>197</v>
      </c>
      <c r="U13" s="187"/>
    </row>
    <row r="14" spans="1:28" x14ac:dyDescent="0.25">
      <c r="A14" s="186"/>
      <c r="U14" s="187"/>
    </row>
    <row r="15" spans="1:28" s="174" customFormat="1" ht="14.25" x14ac:dyDescent="0.2">
      <c r="A15" s="184" t="s">
        <v>198</v>
      </c>
      <c r="U15" s="185"/>
    </row>
    <row r="16" spans="1:28" x14ac:dyDescent="0.25">
      <c r="A16" s="186"/>
      <c r="U16" s="187"/>
    </row>
    <row r="17" spans="1:21" x14ac:dyDescent="0.25">
      <c r="A17" s="184" t="s">
        <v>202</v>
      </c>
      <c r="U17" s="187"/>
    </row>
    <row r="18" spans="1:21" x14ac:dyDescent="0.25">
      <c r="A18" s="186"/>
      <c r="U18" s="187"/>
    </row>
    <row r="19" spans="1:21" x14ac:dyDescent="0.25">
      <c r="A19" s="184" t="s">
        <v>204</v>
      </c>
      <c r="U19" s="187"/>
    </row>
    <row r="20" spans="1:21" s="174" customFormat="1" ht="14.25" x14ac:dyDescent="0.2">
      <c r="A20" s="184"/>
      <c r="B20" s="174" t="s">
        <v>199</v>
      </c>
      <c r="U20" s="185"/>
    </row>
    <row r="21" spans="1:21" s="174" customFormat="1" x14ac:dyDescent="0.25">
      <c r="A21" s="184"/>
      <c r="B21" s="174" t="s">
        <v>200</v>
      </c>
      <c r="U21" s="185"/>
    </row>
    <row r="22" spans="1:21" x14ac:dyDescent="0.25">
      <c r="A22" s="186"/>
      <c r="B22" s="174" t="s">
        <v>203</v>
      </c>
      <c r="U22" s="187"/>
    </row>
    <row r="23" spans="1:21" x14ac:dyDescent="0.25">
      <c r="A23" s="186"/>
      <c r="U23" s="187"/>
    </row>
    <row r="24" spans="1:21" x14ac:dyDescent="0.25">
      <c r="A24" s="184" t="s">
        <v>205</v>
      </c>
      <c r="U24" s="187"/>
    </row>
    <row r="25" spans="1:21" x14ac:dyDescent="0.25">
      <c r="A25" s="186"/>
      <c r="U25" s="187"/>
    </row>
    <row r="26" spans="1:21" ht="15.75" thickBot="1" x14ac:dyDescent="0.3">
      <c r="A26" s="188"/>
      <c r="B26" s="189"/>
      <c r="C26" s="189"/>
      <c r="D26" s="189"/>
      <c r="E26" s="189"/>
      <c r="F26" s="189"/>
      <c r="G26" s="189"/>
      <c r="H26" s="189"/>
      <c r="I26" s="189"/>
      <c r="J26" s="189"/>
      <c r="K26" s="189"/>
      <c r="L26" s="189"/>
      <c r="M26" s="189"/>
      <c r="N26" s="189"/>
      <c r="O26" s="189"/>
      <c r="P26" s="189"/>
      <c r="Q26" s="189"/>
      <c r="R26" s="189"/>
      <c r="S26" s="189"/>
      <c r="T26" s="189"/>
      <c r="U26" s="190"/>
    </row>
    <row r="28" spans="1:21" x14ac:dyDescent="0.25">
      <c r="A28" s="191" t="s">
        <v>206</v>
      </c>
    </row>
  </sheetData>
  <hyperlinks>
    <hyperlink ref="A28" r:id="rId1"/>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38"/>
  <sheetViews>
    <sheetView showGridLines="0" tabSelected="1" zoomScale="80" zoomScaleNormal="80" workbookViewId="0">
      <selection activeCell="T3" sqref="T3"/>
    </sheetView>
  </sheetViews>
  <sheetFormatPr defaultRowHeight="15" x14ac:dyDescent="0.25"/>
  <cols>
    <col min="1" max="1" width="9.140625" style="5"/>
    <col min="2" max="5" width="2.7109375" customWidth="1"/>
    <col min="12" max="12" width="0.85546875" customWidth="1"/>
    <col min="13" max="13" width="15.85546875" bestFit="1" customWidth="1"/>
    <col min="14" max="14" width="0.85546875" customWidth="1"/>
    <col min="15" max="15" width="11" customWidth="1"/>
    <col min="16" max="16" width="0.85546875" customWidth="1"/>
    <col min="17" max="17" width="13.85546875" customWidth="1"/>
    <col min="18" max="18" width="7.7109375" style="3" bestFit="1" customWidth="1"/>
    <col min="19" max="19" width="19.140625" customWidth="1"/>
    <col min="20" max="20" width="44.28515625" customWidth="1"/>
    <col min="21" max="24" width="2.7109375" customWidth="1"/>
    <col min="25" max="25" width="0.85546875" customWidth="1"/>
    <col min="26" max="26" width="11" customWidth="1"/>
    <col min="27" max="27" width="0.85546875" customWidth="1"/>
    <col min="28" max="28" width="15.85546875" customWidth="1"/>
    <col min="29" max="29" width="9.7109375" customWidth="1"/>
    <col min="258" max="261" width="2.7109375" customWidth="1"/>
    <col min="268" max="268" width="0.85546875" customWidth="1"/>
    <col min="269" max="269" width="11.85546875" bestFit="1" customWidth="1"/>
    <col min="270" max="270" width="0.85546875" customWidth="1"/>
    <col min="271" max="271" width="11" customWidth="1"/>
    <col min="272" max="272" width="0.85546875" customWidth="1"/>
    <col min="273" max="273" width="13.7109375" customWidth="1"/>
    <col min="274" max="274" width="7.7109375" bestFit="1" customWidth="1"/>
    <col min="275" max="275" width="19.140625" customWidth="1"/>
    <col min="276" max="276" width="44.28515625" customWidth="1"/>
    <col min="277" max="280" width="2.7109375" customWidth="1"/>
    <col min="281" max="281" width="0.85546875" customWidth="1"/>
    <col min="282" max="282" width="11" customWidth="1"/>
    <col min="283" max="283" width="0.85546875" customWidth="1"/>
    <col min="284" max="284" width="12.7109375" customWidth="1"/>
    <col min="285" max="285" width="9.5703125" customWidth="1"/>
    <col min="514" max="517" width="2.7109375" customWidth="1"/>
    <col min="524" max="524" width="0.85546875" customWidth="1"/>
    <col min="525" max="525" width="11.85546875" bestFit="1" customWidth="1"/>
    <col min="526" max="526" width="0.85546875" customWidth="1"/>
    <col min="527" max="527" width="11" customWidth="1"/>
    <col min="528" max="528" width="0.85546875" customWidth="1"/>
    <col min="529" max="529" width="13.7109375" customWidth="1"/>
    <col min="530" max="530" width="7.7109375" bestFit="1" customWidth="1"/>
    <col min="531" max="531" width="19.140625" customWidth="1"/>
    <col min="532" max="532" width="44.28515625" customWidth="1"/>
    <col min="533" max="536" width="2.7109375" customWidth="1"/>
    <col min="537" max="537" width="0.85546875" customWidth="1"/>
    <col min="538" max="538" width="11" customWidth="1"/>
    <col min="539" max="539" width="0.85546875" customWidth="1"/>
    <col min="540" max="540" width="12.7109375" customWidth="1"/>
    <col min="541" max="541" width="9.5703125" customWidth="1"/>
    <col min="770" max="773" width="2.7109375" customWidth="1"/>
    <col min="780" max="780" width="0.85546875" customWidth="1"/>
    <col min="781" max="781" width="11.85546875" bestFit="1" customWidth="1"/>
    <col min="782" max="782" width="0.85546875" customWidth="1"/>
    <col min="783" max="783" width="11" customWidth="1"/>
    <col min="784" max="784" width="0.85546875" customWidth="1"/>
    <col min="785" max="785" width="13.7109375" customWidth="1"/>
    <col min="786" max="786" width="7.7109375" bestFit="1" customWidth="1"/>
    <col min="787" max="787" width="19.140625" customWidth="1"/>
    <col min="788" max="788" width="44.28515625" customWidth="1"/>
    <col min="789" max="792" width="2.7109375" customWidth="1"/>
    <col min="793" max="793" width="0.85546875" customWidth="1"/>
    <col min="794" max="794" width="11" customWidth="1"/>
    <col min="795" max="795" width="0.85546875" customWidth="1"/>
    <col min="796" max="796" width="12.7109375" customWidth="1"/>
    <col min="797" max="797" width="9.5703125" customWidth="1"/>
    <col min="1026" max="1029" width="2.7109375" customWidth="1"/>
    <col min="1036" max="1036" width="0.85546875" customWidth="1"/>
    <col min="1037" max="1037" width="11.85546875" bestFit="1" customWidth="1"/>
    <col min="1038" max="1038" width="0.85546875" customWidth="1"/>
    <col min="1039" max="1039" width="11" customWidth="1"/>
    <col min="1040" max="1040" width="0.85546875" customWidth="1"/>
    <col min="1041" max="1041" width="13.7109375" customWidth="1"/>
    <col min="1042" max="1042" width="7.7109375" bestFit="1" customWidth="1"/>
    <col min="1043" max="1043" width="19.140625" customWidth="1"/>
    <col min="1044" max="1044" width="44.28515625" customWidth="1"/>
    <col min="1045" max="1048" width="2.7109375" customWidth="1"/>
    <col min="1049" max="1049" width="0.85546875" customWidth="1"/>
    <col min="1050" max="1050" width="11" customWidth="1"/>
    <col min="1051" max="1051" width="0.85546875" customWidth="1"/>
    <col min="1052" max="1052" width="12.7109375" customWidth="1"/>
    <col min="1053" max="1053" width="9.5703125" customWidth="1"/>
    <col min="1282" max="1285" width="2.7109375" customWidth="1"/>
    <col min="1292" max="1292" width="0.85546875" customWidth="1"/>
    <col min="1293" max="1293" width="11.85546875" bestFit="1" customWidth="1"/>
    <col min="1294" max="1294" width="0.85546875" customWidth="1"/>
    <col min="1295" max="1295" width="11" customWidth="1"/>
    <col min="1296" max="1296" width="0.85546875" customWidth="1"/>
    <col min="1297" max="1297" width="13.7109375" customWidth="1"/>
    <col min="1298" max="1298" width="7.7109375" bestFit="1" customWidth="1"/>
    <col min="1299" max="1299" width="19.140625" customWidth="1"/>
    <col min="1300" max="1300" width="44.28515625" customWidth="1"/>
    <col min="1301" max="1304" width="2.7109375" customWidth="1"/>
    <col min="1305" max="1305" width="0.85546875" customWidth="1"/>
    <col min="1306" max="1306" width="11" customWidth="1"/>
    <col min="1307" max="1307" width="0.85546875" customWidth="1"/>
    <col min="1308" max="1308" width="12.7109375" customWidth="1"/>
    <col min="1309" max="1309" width="9.5703125" customWidth="1"/>
    <col min="1538" max="1541" width="2.7109375" customWidth="1"/>
    <col min="1548" max="1548" width="0.85546875" customWidth="1"/>
    <col min="1549" max="1549" width="11.85546875" bestFit="1" customWidth="1"/>
    <col min="1550" max="1550" width="0.85546875" customWidth="1"/>
    <col min="1551" max="1551" width="11" customWidth="1"/>
    <col min="1552" max="1552" width="0.85546875" customWidth="1"/>
    <col min="1553" max="1553" width="13.7109375" customWidth="1"/>
    <col min="1554" max="1554" width="7.7109375" bestFit="1" customWidth="1"/>
    <col min="1555" max="1555" width="19.140625" customWidth="1"/>
    <col min="1556" max="1556" width="44.28515625" customWidth="1"/>
    <col min="1557" max="1560" width="2.7109375" customWidth="1"/>
    <col min="1561" max="1561" width="0.85546875" customWidth="1"/>
    <col min="1562" max="1562" width="11" customWidth="1"/>
    <col min="1563" max="1563" width="0.85546875" customWidth="1"/>
    <col min="1564" max="1564" width="12.7109375" customWidth="1"/>
    <col min="1565" max="1565" width="9.5703125" customWidth="1"/>
    <col min="1794" max="1797" width="2.7109375" customWidth="1"/>
    <col min="1804" max="1804" width="0.85546875" customWidth="1"/>
    <col min="1805" max="1805" width="11.85546875" bestFit="1" customWidth="1"/>
    <col min="1806" max="1806" width="0.85546875" customWidth="1"/>
    <col min="1807" max="1807" width="11" customWidth="1"/>
    <col min="1808" max="1808" width="0.85546875" customWidth="1"/>
    <col min="1809" max="1809" width="13.7109375" customWidth="1"/>
    <col min="1810" max="1810" width="7.7109375" bestFit="1" customWidth="1"/>
    <col min="1811" max="1811" width="19.140625" customWidth="1"/>
    <col min="1812" max="1812" width="44.28515625" customWidth="1"/>
    <col min="1813" max="1816" width="2.7109375" customWidth="1"/>
    <col min="1817" max="1817" width="0.85546875" customWidth="1"/>
    <col min="1818" max="1818" width="11" customWidth="1"/>
    <col min="1819" max="1819" width="0.85546875" customWidth="1"/>
    <col min="1820" max="1820" width="12.7109375" customWidth="1"/>
    <col min="1821" max="1821" width="9.5703125" customWidth="1"/>
    <col min="2050" max="2053" width="2.7109375" customWidth="1"/>
    <col min="2060" max="2060" width="0.85546875" customWidth="1"/>
    <col min="2061" max="2061" width="11.85546875" bestFit="1" customWidth="1"/>
    <col min="2062" max="2062" width="0.85546875" customWidth="1"/>
    <col min="2063" max="2063" width="11" customWidth="1"/>
    <col min="2064" max="2064" width="0.85546875" customWidth="1"/>
    <col min="2065" max="2065" width="13.7109375" customWidth="1"/>
    <col min="2066" max="2066" width="7.7109375" bestFit="1" customWidth="1"/>
    <col min="2067" max="2067" width="19.140625" customWidth="1"/>
    <col min="2068" max="2068" width="44.28515625" customWidth="1"/>
    <col min="2069" max="2072" width="2.7109375" customWidth="1"/>
    <col min="2073" max="2073" width="0.85546875" customWidth="1"/>
    <col min="2074" max="2074" width="11" customWidth="1"/>
    <col min="2075" max="2075" width="0.85546875" customWidth="1"/>
    <col min="2076" max="2076" width="12.7109375" customWidth="1"/>
    <col min="2077" max="2077" width="9.5703125" customWidth="1"/>
    <col min="2306" max="2309" width="2.7109375" customWidth="1"/>
    <col min="2316" max="2316" width="0.85546875" customWidth="1"/>
    <col min="2317" max="2317" width="11.85546875" bestFit="1" customWidth="1"/>
    <col min="2318" max="2318" width="0.85546875" customWidth="1"/>
    <col min="2319" max="2319" width="11" customWidth="1"/>
    <col min="2320" max="2320" width="0.85546875" customWidth="1"/>
    <col min="2321" max="2321" width="13.7109375" customWidth="1"/>
    <col min="2322" max="2322" width="7.7109375" bestFit="1" customWidth="1"/>
    <col min="2323" max="2323" width="19.140625" customWidth="1"/>
    <col min="2324" max="2324" width="44.28515625" customWidth="1"/>
    <col min="2325" max="2328" width="2.7109375" customWidth="1"/>
    <col min="2329" max="2329" width="0.85546875" customWidth="1"/>
    <col min="2330" max="2330" width="11" customWidth="1"/>
    <col min="2331" max="2331" width="0.85546875" customWidth="1"/>
    <col min="2332" max="2332" width="12.7109375" customWidth="1"/>
    <col min="2333" max="2333" width="9.5703125" customWidth="1"/>
    <col min="2562" max="2565" width="2.7109375" customWidth="1"/>
    <col min="2572" max="2572" width="0.85546875" customWidth="1"/>
    <col min="2573" max="2573" width="11.85546875" bestFit="1" customWidth="1"/>
    <col min="2574" max="2574" width="0.85546875" customWidth="1"/>
    <col min="2575" max="2575" width="11" customWidth="1"/>
    <col min="2576" max="2576" width="0.85546875" customWidth="1"/>
    <col min="2577" max="2577" width="13.7109375" customWidth="1"/>
    <col min="2578" max="2578" width="7.7109375" bestFit="1" customWidth="1"/>
    <col min="2579" max="2579" width="19.140625" customWidth="1"/>
    <col min="2580" max="2580" width="44.28515625" customWidth="1"/>
    <col min="2581" max="2584" width="2.7109375" customWidth="1"/>
    <col min="2585" max="2585" width="0.85546875" customWidth="1"/>
    <col min="2586" max="2586" width="11" customWidth="1"/>
    <col min="2587" max="2587" width="0.85546875" customWidth="1"/>
    <col min="2588" max="2588" width="12.7109375" customWidth="1"/>
    <col min="2589" max="2589" width="9.5703125" customWidth="1"/>
    <col min="2818" max="2821" width="2.7109375" customWidth="1"/>
    <col min="2828" max="2828" width="0.85546875" customWidth="1"/>
    <col min="2829" max="2829" width="11.85546875" bestFit="1" customWidth="1"/>
    <col min="2830" max="2830" width="0.85546875" customWidth="1"/>
    <col min="2831" max="2831" width="11" customWidth="1"/>
    <col min="2832" max="2832" width="0.85546875" customWidth="1"/>
    <col min="2833" max="2833" width="13.7109375" customWidth="1"/>
    <col min="2834" max="2834" width="7.7109375" bestFit="1" customWidth="1"/>
    <col min="2835" max="2835" width="19.140625" customWidth="1"/>
    <col min="2836" max="2836" width="44.28515625" customWidth="1"/>
    <col min="2837" max="2840" width="2.7109375" customWidth="1"/>
    <col min="2841" max="2841" width="0.85546875" customWidth="1"/>
    <col min="2842" max="2842" width="11" customWidth="1"/>
    <col min="2843" max="2843" width="0.85546875" customWidth="1"/>
    <col min="2844" max="2844" width="12.7109375" customWidth="1"/>
    <col min="2845" max="2845" width="9.5703125" customWidth="1"/>
    <col min="3074" max="3077" width="2.7109375" customWidth="1"/>
    <col min="3084" max="3084" width="0.85546875" customWidth="1"/>
    <col min="3085" max="3085" width="11.85546875" bestFit="1" customWidth="1"/>
    <col min="3086" max="3086" width="0.85546875" customWidth="1"/>
    <col min="3087" max="3087" width="11" customWidth="1"/>
    <col min="3088" max="3088" width="0.85546875" customWidth="1"/>
    <col min="3089" max="3089" width="13.7109375" customWidth="1"/>
    <col min="3090" max="3090" width="7.7109375" bestFit="1" customWidth="1"/>
    <col min="3091" max="3091" width="19.140625" customWidth="1"/>
    <col min="3092" max="3092" width="44.28515625" customWidth="1"/>
    <col min="3093" max="3096" width="2.7109375" customWidth="1"/>
    <col min="3097" max="3097" width="0.85546875" customWidth="1"/>
    <col min="3098" max="3098" width="11" customWidth="1"/>
    <col min="3099" max="3099" width="0.85546875" customWidth="1"/>
    <col min="3100" max="3100" width="12.7109375" customWidth="1"/>
    <col min="3101" max="3101" width="9.5703125" customWidth="1"/>
    <col min="3330" max="3333" width="2.7109375" customWidth="1"/>
    <col min="3340" max="3340" width="0.85546875" customWidth="1"/>
    <col min="3341" max="3341" width="11.85546875" bestFit="1" customWidth="1"/>
    <col min="3342" max="3342" width="0.85546875" customWidth="1"/>
    <col min="3343" max="3343" width="11" customWidth="1"/>
    <col min="3344" max="3344" width="0.85546875" customWidth="1"/>
    <col min="3345" max="3345" width="13.7109375" customWidth="1"/>
    <col min="3346" max="3346" width="7.7109375" bestFit="1" customWidth="1"/>
    <col min="3347" max="3347" width="19.140625" customWidth="1"/>
    <col min="3348" max="3348" width="44.28515625" customWidth="1"/>
    <col min="3349" max="3352" width="2.7109375" customWidth="1"/>
    <col min="3353" max="3353" width="0.85546875" customWidth="1"/>
    <col min="3354" max="3354" width="11" customWidth="1"/>
    <col min="3355" max="3355" width="0.85546875" customWidth="1"/>
    <col min="3356" max="3356" width="12.7109375" customWidth="1"/>
    <col min="3357" max="3357" width="9.5703125" customWidth="1"/>
    <col min="3586" max="3589" width="2.7109375" customWidth="1"/>
    <col min="3596" max="3596" width="0.85546875" customWidth="1"/>
    <col min="3597" max="3597" width="11.85546875" bestFit="1" customWidth="1"/>
    <col min="3598" max="3598" width="0.85546875" customWidth="1"/>
    <col min="3599" max="3599" width="11" customWidth="1"/>
    <col min="3600" max="3600" width="0.85546875" customWidth="1"/>
    <col min="3601" max="3601" width="13.7109375" customWidth="1"/>
    <col min="3602" max="3602" width="7.7109375" bestFit="1" customWidth="1"/>
    <col min="3603" max="3603" width="19.140625" customWidth="1"/>
    <col min="3604" max="3604" width="44.28515625" customWidth="1"/>
    <col min="3605" max="3608" width="2.7109375" customWidth="1"/>
    <col min="3609" max="3609" width="0.85546875" customWidth="1"/>
    <col min="3610" max="3610" width="11" customWidth="1"/>
    <col min="3611" max="3611" width="0.85546875" customWidth="1"/>
    <col min="3612" max="3612" width="12.7109375" customWidth="1"/>
    <col min="3613" max="3613" width="9.5703125" customWidth="1"/>
    <col min="3842" max="3845" width="2.7109375" customWidth="1"/>
    <col min="3852" max="3852" width="0.85546875" customWidth="1"/>
    <col min="3853" max="3853" width="11.85546875" bestFit="1" customWidth="1"/>
    <col min="3854" max="3854" width="0.85546875" customWidth="1"/>
    <col min="3855" max="3855" width="11" customWidth="1"/>
    <col min="3856" max="3856" width="0.85546875" customWidth="1"/>
    <col min="3857" max="3857" width="13.7109375" customWidth="1"/>
    <col min="3858" max="3858" width="7.7109375" bestFit="1" customWidth="1"/>
    <col min="3859" max="3859" width="19.140625" customWidth="1"/>
    <col min="3860" max="3860" width="44.28515625" customWidth="1"/>
    <col min="3861" max="3864" width="2.7109375" customWidth="1"/>
    <col min="3865" max="3865" width="0.85546875" customWidth="1"/>
    <col min="3866" max="3866" width="11" customWidth="1"/>
    <col min="3867" max="3867" width="0.85546875" customWidth="1"/>
    <col min="3868" max="3868" width="12.7109375" customWidth="1"/>
    <col min="3869" max="3869" width="9.5703125" customWidth="1"/>
    <col min="4098" max="4101" width="2.7109375" customWidth="1"/>
    <col min="4108" max="4108" width="0.85546875" customWidth="1"/>
    <col min="4109" max="4109" width="11.85546875" bestFit="1" customWidth="1"/>
    <col min="4110" max="4110" width="0.85546875" customWidth="1"/>
    <col min="4111" max="4111" width="11" customWidth="1"/>
    <col min="4112" max="4112" width="0.85546875" customWidth="1"/>
    <col min="4113" max="4113" width="13.7109375" customWidth="1"/>
    <col min="4114" max="4114" width="7.7109375" bestFit="1" customWidth="1"/>
    <col min="4115" max="4115" width="19.140625" customWidth="1"/>
    <col min="4116" max="4116" width="44.28515625" customWidth="1"/>
    <col min="4117" max="4120" width="2.7109375" customWidth="1"/>
    <col min="4121" max="4121" width="0.85546875" customWidth="1"/>
    <col min="4122" max="4122" width="11" customWidth="1"/>
    <col min="4123" max="4123" width="0.85546875" customWidth="1"/>
    <col min="4124" max="4124" width="12.7109375" customWidth="1"/>
    <col min="4125" max="4125" width="9.5703125" customWidth="1"/>
    <col min="4354" max="4357" width="2.7109375" customWidth="1"/>
    <col min="4364" max="4364" width="0.85546875" customWidth="1"/>
    <col min="4365" max="4365" width="11.85546875" bestFit="1" customWidth="1"/>
    <col min="4366" max="4366" width="0.85546875" customWidth="1"/>
    <col min="4367" max="4367" width="11" customWidth="1"/>
    <col min="4368" max="4368" width="0.85546875" customWidth="1"/>
    <col min="4369" max="4369" width="13.7109375" customWidth="1"/>
    <col min="4370" max="4370" width="7.7109375" bestFit="1" customWidth="1"/>
    <col min="4371" max="4371" width="19.140625" customWidth="1"/>
    <col min="4372" max="4372" width="44.28515625" customWidth="1"/>
    <col min="4373" max="4376" width="2.7109375" customWidth="1"/>
    <col min="4377" max="4377" width="0.85546875" customWidth="1"/>
    <col min="4378" max="4378" width="11" customWidth="1"/>
    <col min="4379" max="4379" width="0.85546875" customWidth="1"/>
    <col min="4380" max="4380" width="12.7109375" customWidth="1"/>
    <col min="4381" max="4381" width="9.5703125" customWidth="1"/>
    <col min="4610" max="4613" width="2.7109375" customWidth="1"/>
    <col min="4620" max="4620" width="0.85546875" customWidth="1"/>
    <col min="4621" max="4621" width="11.85546875" bestFit="1" customWidth="1"/>
    <col min="4622" max="4622" width="0.85546875" customWidth="1"/>
    <col min="4623" max="4623" width="11" customWidth="1"/>
    <col min="4624" max="4624" width="0.85546875" customWidth="1"/>
    <col min="4625" max="4625" width="13.7109375" customWidth="1"/>
    <col min="4626" max="4626" width="7.7109375" bestFit="1" customWidth="1"/>
    <col min="4627" max="4627" width="19.140625" customWidth="1"/>
    <col min="4628" max="4628" width="44.28515625" customWidth="1"/>
    <col min="4629" max="4632" width="2.7109375" customWidth="1"/>
    <col min="4633" max="4633" width="0.85546875" customWidth="1"/>
    <col min="4634" max="4634" width="11" customWidth="1"/>
    <col min="4635" max="4635" width="0.85546875" customWidth="1"/>
    <col min="4636" max="4636" width="12.7109375" customWidth="1"/>
    <col min="4637" max="4637" width="9.5703125" customWidth="1"/>
    <col min="4866" max="4869" width="2.7109375" customWidth="1"/>
    <col min="4876" max="4876" width="0.85546875" customWidth="1"/>
    <col min="4877" max="4877" width="11.85546875" bestFit="1" customWidth="1"/>
    <col min="4878" max="4878" width="0.85546875" customWidth="1"/>
    <col min="4879" max="4879" width="11" customWidth="1"/>
    <col min="4880" max="4880" width="0.85546875" customWidth="1"/>
    <col min="4881" max="4881" width="13.7109375" customWidth="1"/>
    <col min="4882" max="4882" width="7.7109375" bestFit="1" customWidth="1"/>
    <col min="4883" max="4883" width="19.140625" customWidth="1"/>
    <col min="4884" max="4884" width="44.28515625" customWidth="1"/>
    <col min="4885" max="4888" width="2.7109375" customWidth="1"/>
    <col min="4889" max="4889" width="0.85546875" customWidth="1"/>
    <col min="4890" max="4890" width="11" customWidth="1"/>
    <col min="4891" max="4891" width="0.85546875" customWidth="1"/>
    <col min="4892" max="4892" width="12.7109375" customWidth="1"/>
    <col min="4893" max="4893" width="9.5703125" customWidth="1"/>
    <col min="5122" max="5125" width="2.7109375" customWidth="1"/>
    <col min="5132" max="5132" width="0.85546875" customWidth="1"/>
    <col min="5133" max="5133" width="11.85546875" bestFit="1" customWidth="1"/>
    <col min="5134" max="5134" width="0.85546875" customWidth="1"/>
    <col min="5135" max="5135" width="11" customWidth="1"/>
    <col min="5136" max="5136" width="0.85546875" customWidth="1"/>
    <col min="5137" max="5137" width="13.7109375" customWidth="1"/>
    <col min="5138" max="5138" width="7.7109375" bestFit="1" customWidth="1"/>
    <col min="5139" max="5139" width="19.140625" customWidth="1"/>
    <col min="5140" max="5140" width="44.28515625" customWidth="1"/>
    <col min="5141" max="5144" width="2.7109375" customWidth="1"/>
    <col min="5145" max="5145" width="0.85546875" customWidth="1"/>
    <col min="5146" max="5146" width="11" customWidth="1"/>
    <col min="5147" max="5147" width="0.85546875" customWidth="1"/>
    <col min="5148" max="5148" width="12.7109375" customWidth="1"/>
    <col min="5149" max="5149" width="9.5703125" customWidth="1"/>
    <col min="5378" max="5381" width="2.7109375" customWidth="1"/>
    <col min="5388" max="5388" width="0.85546875" customWidth="1"/>
    <col min="5389" max="5389" width="11.85546875" bestFit="1" customWidth="1"/>
    <col min="5390" max="5390" width="0.85546875" customWidth="1"/>
    <col min="5391" max="5391" width="11" customWidth="1"/>
    <col min="5392" max="5392" width="0.85546875" customWidth="1"/>
    <col min="5393" max="5393" width="13.7109375" customWidth="1"/>
    <col min="5394" max="5394" width="7.7109375" bestFit="1" customWidth="1"/>
    <col min="5395" max="5395" width="19.140625" customWidth="1"/>
    <col min="5396" max="5396" width="44.28515625" customWidth="1"/>
    <col min="5397" max="5400" width="2.7109375" customWidth="1"/>
    <col min="5401" max="5401" width="0.85546875" customWidth="1"/>
    <col min="5402" max="5402" width="11" customWidth="1"/>
    <col min="5403" max="5403" width="0.85546875" customWidth="1"/>
    <col min="5404" max="5404" width="12.7109375" customWidth="1"/>
    <col min="5405" max="5405" width="9.5703125" customWidth="1"/>
    <col min="5634" max="5637" width="2.7109375" customWidth="1"/>
    <col min="5644" max="5644" width="0.85546875" customWidth="1"/>
    <col min="5645" max="5645" width="11.85546875" bestFit="1" customWidth="1"/>
    <col min="5646" max="5646" width="0.85546875" customWidth="1"/>
    <col min="5647" max="5647" width="11" customWidth="1"/>
    <col min="5648" max="5648" width="0.85546875" customWidth="1"/>
    <col min="5649" max="5649" width="13.7109375" customWidth="1"/>
    <col min="5650" max="5650" width="7.7109375" bestFit="1" customWidth="1"/>
    <col min="5651" max="5651" width="19.140625" customWidth="1"/>
    <col min="5652" max="5652" width="44.28515625" customWidth="1"/>
    <col min="5653" max="5656" width="2.7109375" customWidth="1"/>
    <col min="5657" max="5657" width="0.85546875" customWidth="1"/>
    <col min="5658" max="5658" width="11" customWidth="1"/>
    <col min="5659" max="5659" width="0.85546875" customWidth="1"/>
    <col min="5660" max="5660" width="12.7109375" customWidth="1"/>
    <col min="5661" max="5661" width="9.5703125" customWidth="1"/>
    <col min="5890" max="5893" width="2.7109375" customWidth="1"/>
    <col min="5900" max="5900" width="0.85546875" customWidth="1"/>
    <col min="5901" max="5901" width="11.85546875" bestFit="1" customWidth="1"/>
    <col min="5902" max="5902" width="0.85546875" customWidth="1"/>
    <col min="5903" max="5903" width="11" customWidth="1"/>
    <col min="5904" max="5904" width="0.85546875" customWidth="1"/>
    <col min="5905" max="5905" width="13.7109375" customWidth="1"/>
    <col min="5906" max="5906" width="7.7109375" bestFit="1" customWidth="1"/>
    <col min="5907" max="5907" width="19.140625" customWidth="1"/>
    <col min="5908" max="5908" width="44.28515625" customWidth="1"/>
    <col min="5909" max="5912" width="2.7109375" customWidth="1"/>
    <col min="5913" max="5913" width="0.85546875" customWidth="1"/>
    <col min="5914" max="5914" width="11" customWidth="1"/>
    <col min="5915" max="5915" width="0.85546875" customWidth="1"/>
    <col min="5916" max="5916" width="12.7109375" customWidth="1"/>
    <col min="5917" max="5917" width="9.5703125" customWidth="1"/>
    <col min="6146" max="6149" width="2.7109375" customWidth="1"/>
    <col min="6156" max="6156" width="0.85546875" customWidth="1"/>
    <col min="6157" max="6157" width="11.85546875" bestFit="1" customWidth="1"/>
    <col min="6158" max="6158" width="0.85546875" customWidth="1"/>
    <col min="6159" max="6159" width="11" customWidth="1"/>
    <col min="6160" max="6160" width="0.85546875" customWidth="1"/>
    <col min="6161" max="6161" width="13.7109375" customWidth="1"/>
    <col min="6162" max="6162" width="7.7109375" bestFit="1" customWidth="1"/>
    <col min="6163" max="6163" width="19.140625" customWidth="1"/>
    <col min="6164" max="6164" width="44.28515625" customWidth="1"/>
    <col min="6165" max="6168" width="2.7109375" customWidth="1"/>
    <col min="6169" max="6169" width="0.85546875" customWidth="1"/>
    <col min="6170" max="6170" width="11" customWidth="1"/>
    <col min="6171" max="6171" width="0.85546875" customWidth="1"/>
    <col min="6172" max="6172" width="12.7109375" customWidth="1"/>
    <col min="6173" max="6173" width="9.5703125" customWidth="1"/>
    <col min="6402" max="6405" width="2.7109375" customWidth="1"/>
    <col min="6412" max="6412" width="0.85546875" customWidth="1"/>
    <col min="6413" max="6413" width="11.85546875" bestFit="1" customWidth="1"/>
    <col min="6414" max="6414" width="0.85546875" customWidth="1"/>
    <col min="6415" max="6415" width="11" customWidth="1"/>
    <col min="6416" max="6416" width="0.85546875" customWidth="1"/>
    <col min="6417" max="6417" width="13.7109375" customWidth="1"/>
    <col min="6418" max="6418" width="7.7109375" bestFit="1" customWidth="1"/>
    <col min="6419" max="6419" width="19.140625" customWidth="1"/>
    <col min="6420" max="6420" width="44.28515625" customWidth="1"/>
    <col min="6421" max="6424" width="2.7109375" customWidth="1"/>
    <col min="6425" max="6425" width="0.85546875" customWidth="1"/>
    <col min="6426" max="6426" width="11" customWidth="1"/>
    <col min="6427" max="6427" width="0.85546875" customWidth="1"/>
    <col min="6428" max="6428" width="12.7109375" customWidth="1"/>
    <col min="6429" max="6429" width="9.5703125" customWidth="1"/>
    <col min="6658" max="6661" width="2.7109375" customWidth="1"/>
    <col min="6668" max="6668" width="0.85546875" customWidth="1"/>
    <col min="6669" max="6669" width="11.85546875" bestFit="1" customWidth="1"/>
    <col min="6670" max="6670" width="0.85546875" customWidth="1"/>
    <col min="6671" max="6671" width="11" customWidth="1"/>
    <col min="6672" max="6672" width="0.85546875" customWidth="1"/>
    <col min="6673" max="6673" width="13.7109375" customWidth="1"/>
    <col min="6674" max="6674" width="7.7109375" bestFit="1" customWidth="1"/>
    <col min="6675" max="6675" width="19.140625" customWidth="1"/>
    <col min="6676" max="6676" width="44.28515625" customWidth="1"/>
    <col min="6677" max="6680" width="2.7109375" customWidth="1"/>
    <col min="6681" max="6681" width="0.85546875" customWidth="1"/>
    <col min="6682" max="6682" width="11" customWidth="1"/>
    <col min="6683" max="6683" width="0.85546875" customWidth="1"/>
    <col min="6684" max="6684" width="12.7109375" customWidth="1"/>
    <col min="6685" max="6685" width="9.5703125" customWidth="1"/>
    <col min="6914" max="6917" width="2.7109375" customWidth="1"/>
    <col min="6924" max="6924" width="0.85546875" customWidth="1"/>
    <col min="6925" max="6925" width="11.85546875" bestFit="1" customWidth="1"/>
    <col min="6926" max="6926" width="0.85546875" customWidth="1"/>
    <col min="6927" max="6927" width="11" customWidth="1"/>
    <col min="6928" max="6928" width="0.85546875" customWidth="1"/>
    <col min="6929" max="6929" width="13.7109375" customWidth="1"/>
    <col min="6930" max="6930" width="7.7109375" bestFit="1" customWidth="1"/>
    <col min="6931" max="6931" width="19.140625" customWidth="1"/>
    <col min="6932" max="6932" width="44.28515625" customWidth="1"/>
    <col min="6933" max="6936" width="2.7109375" customWidth="1"/>
    <col min="6937" max="6937" width="0.85546875" customWidth="1"/>
    <col min="6938" max="6938" width="11" customWidth="1"/>
    <col min="6939" max="6939" width="0.85546875" customWidth="1"/>
    <col min="6940" max="6940" width="12.7109375" customWidth="1"/>
    <col min="6941" max="6941" width="9.5703125" customWidth="1"/>
    <col min="7170" max="7173" width="2.7109375" customWidth="1"/>
    <col min="7180" max="7180" width="0.85546875" customWidth="1"/>
    <col min="7181" max="7181" width="11.85546875" bestFit="1" customWidth="1"/>
    <col min="7182" max="7182" width="0.85546875" customWidth="1"/>
    <col min="7183" max="7183" width="11" customWidth="1"/>
    <col min="7184" max="7184" width="0.85546875" customWidth="1"/>
    <col min="7185" max="7185" width="13.7109375" customWidth="1"/>
    <col min="7186" max="7186" width="7.7109375" bestFit="1" customWidth="1"/>
    <col min="7187" max="7187" width="19.140625" customWidth="1"/>
    <col min="7188" max="7188" width="44.28515625" customWidth="1"/>
    <col min="7189" max="7192" width="2.7109375" customWidth="1"/>
    <col min="7193" max="7193" width="0.85546875" customWidth="1"/>
    <col min="7194" max="7194" width="11" customWidth="1"/>
    <col min="7195" max="7195" width="0.85546875" customWidth="1"/>
    <col min="7196" max="7196" width="12.7109375" customWidth="1"/>
    <col min="7197" max="7197" width="9.5703125" customWidth="1"/>
    <col min="7426" max="7429" width="2.7109375" customWidth="1"/>
    <col min="7436" max="7436" width="0.85546875" customWidth="1"/>
    <col min="7437" max="7437" width="11.85546875" bestFit="1" customWidth="1"/>
    <col min="7438" max="7438" width="0.85546875" customWidth="1"/>
    <col min="7439" max="7439" width="11" customWidth="1"/>
    <col min="7440" max="7440" width="0.85546875" customWidth="1"/>
    <col min="7441" max="7441" width="13.7109375" customWidth="1"/>
    <col min="7442" max="7442" width="7.7109375" bestFit="1" customWidth="1"/>
    <col min="7443" max="7443" width="19.140625" customWidth="1"/>
    <col min="7444" max="7444" width="44.28515625" customWidth="1"/>
    <col min="7445" max="7448" width="2.7109375" customWidth="1"/>
    <col min="7449" max="7449" width="0.85546875" customWidth="1"/>
    <col min="7450" max="7450" width="11" customWidth="1"/>
    <col min="7451" max="7451" width="0.85546875" customWidth="1"/>
    <col min="7452" max="7452" width="12.7109375" customWidth="1"/>
    <col min="7453" max="7453" width="9.5703125" customWidth="1"/>
    <col min="7682" max="7685" width="2.7109375" customWidth="1"/>
    <col min="7692" max="7692" width="0.85546875" customWidth="1"/>
    <col min="7693" max="7693" width="11.85546875" bestFit="1" customWidth="1"/>
    <col min="7694" max="7694" width="0.85546875" customWidth="1"/>
    <col min="7695" max="7695" width="11" customWidth="1"/>
    <col min="7696" max="7696" width="0.85546875" customWidth="1"/>
    <col min="7697" max="7697" width="13.7109375" customWidth="1"/>
    <col min="7698" max="7698" width="7.7109375" bestFit="1" customWidth="1"/>
    <col min="7699" max="7699" width="19.140625" customWidth="1"/>
    <col min="7700" max="7700" width="44.28515625" customWidth="1"/>
    <col min="7701" max="7704" width="2.7109375" customWidth="1"/>
    <col min="7705" max="7705" width="0.85546875" customWidth="1"/>
    <col min="7706" max="7706" width="11" customWidth="1"/>
    <col min="7707" max="7707" width="0.85546875" customWidth="1"/>
    <col min="7708" max="7708" width="12.7109375" customWidth="1"/>
    <col min="7709" max="7709" width="9.5703125" customWidth="1"/>
    <col min="7938" max="7941" width="2.7109375" customWidth="1"/>
    <col min="7948" max="7948" width="0.85546875" customWidth="1"/>
    <col min="7949" max="7949" width="11.85546875" bestFit="1" customWidth="1"/>
    <col min="7950" max="7950" width="0.85546875" customWidth="1"/>
    <col min="7951" max="7951" width="11" customWidth="1"/>
    <col min="7952" max="7952" width="0.85546875" customWidth="1"/>
    <col min="7953" max="7953" width="13.7109375" customWidth="1"/>
    <col min="7954" max="7954" width="7.7109375" bestFit="1" customWidth="1"/>
    <col min="7955" max="7955" width="19.140625" customWidth="1"/>
    <col min="7956" max="7956" width="44.28515625" customWidth="1"/>
    <col min="7957" max="7960" width="2.7109375" customWidth="1"/>
    <col min="7961" max="7961" width="0.85546875" customWidth="1"/>
    <col min="7962" max="7962" width="11" customWidth="1"/>
    <col min="7963" max="7963" width="0.85546875" customWidth="1"/>
    <col min="7964" max="7964" width="12.7109375" customWidth="1"/>
    <col min="7965" max="7965" width="9.5703125" customWidth="1"/>
    <col min="8194" max="8197" width="2.7109375" customWidth="1"/>
    <col min="8204" max="8204" width="0.85546875" customWidth="1"/>
    <col min="8205" max="8205" width="11.85546875" bestFit="1" customWidth="1"/>
    <col min="8206" max="8206" width="0.85546875" customWidth="1"/>
    <col min="8207" max="8207" width="11" customWidth="1"/>
    <col min="8208" max="8208" width="0.85546875" customWidth="1"/>
    <col min="8209" max="8209" width="13.7109375" customWidth="1"/>
    <col min="8210" max="8210" width="7.7109375" bestFit="1" customWidth="1"/>
    <col min="8211" max="8211" width="19.140625" customWidth="1"/>
    <col min="8212" max="8212" width="44.28515625" customWidth="1"/>
    <col min="8213" max="8216" width="2.7109375" customWidth="1"/>
    <col min="8217" max="8217" width="0.85546875" customWidth="1"/>
    <col min="8218" max="8218" width="11" customWidth="1"/>
    <col min="8219" max="8219" width="0.85546875" customWidth="1"/>
    <col min="8220" max="8220" width="12.7109375" customWidth="1"/>
    <col min="8221" max="8221" width="9.5703125" customWidth="1"/>
    <col min="8450" max="8453" width="2.7109375" customWidth="1"/>
    <col min="8460" max="8460" width="0.85546875" customWidth="1"/>
    <col min="8461" max="8461" width="11.85546875" bestFit="1" customWidth="1"/>
    <col min="8462" max="8462" width="0.85546875" customWidth="1"/>
    <col min="8463" max="8463" width="11" customWidth="1"/>
    <col min="8464" max="8464" width="0.85546875" customWidth="1"/>
    <col min="8465" max="8465" width="13.7109375" customWidth="1"/>
    <col min="8466" max="8466" width="7.7109375" bestFit="1" customWidth="1"/>
    <col min="8467" max="8467" width="19.140625" customWidth="1"/>
    <col min="8468" max="8468" width="44.28515625" customWidth="1"/>
    <col min="8469" max="8472" width="2.7109375" customWidth="1"/>
    <col min="8473" max="8473" width="0.85546875" customWidth="1"/>
    <col min="8474" max="8474" width="11" customWidth="1"/>
    <col min="8475" max="8475" width="0.85546875" customWidth="1"/>
    <col min="8476" max="8476" width="12.7109375" customWidth="1"/>
    <col min="8477" max="8477" width="9.5703125" customWidth="1"/>
    <col min="8706" max="8709" width="2.7109375" customWidth="1"/>
    <col min="8716" max="8716" width="0.85546875" customWidth="1"/>
    <col min="8717" max="8717" width="11.85546875" bestFit="1" customWidth="1"/>
    <col min="8718" max="8718" width="0.85546875" customWidth="1"/>
    <col min="8719" max="8719" width="11" customWidth="1"/>
    <col min="8720" max="8720" width="0.85546875" customWidth="1"/>
    <col min="8721" max="8721" width="13.7109375" customWidth="1"/>
    <col min="8722" max="8722" width="7.7109375" bestFit="1" customWidth="1"/>
    <col min="8723" max="8723" width="19.140625" customWidth="1"/>
    <col min="8724" max="8724" width="44.28515625" customWidth="1"/>
    <col min="8725" max="8728" width="2.7109375" customWidth="1"/>
    <col min="8729" max="8729" width="0.85546875" customWidth="1"/>
    <col min="8730" max="8730" width="11" customWidth="1"/>
    <col min="8731" max="8731" width="0.85546875" customWidth="1"/>
    <col min="8732" max="8732" width="12.7109375" customWidth="1"/>
    <col min="8733" max="8733" width="9.5703125" customWidth="1"/>
    <col min="8962" max="8965" width="2.7109375" customWidth="1"/>
    <col min="8972" max="8972" width="0.85546875" customWidth="1"/>
    <col min="8973" max="8973" width="11.85546875" bestFit="1" customWidth="1"/>
    <col min="8974" max="8974" width="0.85546875" customWidth="1"/>
    <col min="8975" max="8975" width="11" customWidth="1"/>
    <col min="8976" max="8976" width="0.85546875" customWidth="1"/>
    <col min="8977" max="8977" width="13.7109375" customWidth="1"/>
    <col min="8978" max="8978" width="7.7109375" bestFit="1" customWidth="1"/>
    <col min="8979" max="8979" width="19.140625" customWidth="1"/>
    <col min="8980" max="8980" width="44.28515625" customWidth="1"/>
    <col min="8981" max="8984" width="2.7109375" customWidth="1"/>
    <col min="8985" max="8985" width="0.85546875" customWidth="1"/>
    <col min="8986" max="8986" width="11" customWidth="1"/>
    <col min="8987" max="8987" width="0.85546875" customWidth="1"/>
    <col min="8988" max="8988" width="12.7109375" customWidth="1"/>
    <col min="8989" max="8989" width="9.5703125" customWidth="1"/>
    <col min="9218" max="9221" width="2.7109375" customWidth="1"/>
    <col min="9228" max="9228" width="0.85546875" customWidth="1"/>
    <col min="9229" max="9229" width="11.85546875" bestFit="1" customWidth="1"/>
    <col min="9230" max="9230" width="0.85546875" customWidth="1"/>
    <col min="9231" max="9231" width="11" customWidth="1"/>
    <col min="9232" max="9232" width="0.85546875" customWidth="1"/>
    <col min="9233" max="9233" width="13.7109375" customWidth="1"/>
    <col min="9234" max="9234" width="7.7109375" bestFit="1" customWidth="1"/>
    <col min="9235" max="9235" width="19.140625" customWidth="1"/>
    <col min="9236" max="9236" width="44.28515625" customWidth="1"/>
    <col min="9237" max="9240" width="2.7109375" customWidth="1"/>
    <col min="9241" max="9241" width="0.85546875" customWidth="1"/>
    <col min="9242" max="9242" width="11" customWidth="1"/>
    <col min="9243" max="9243" width="0.85546875" customWidth="1"/>
    <col min="9244" max="9244" width="12.7109375" customWidth="1"/>
    <col min="9245" max="9245" width="9.5703125" customWidth="1"/>
    <col min="9474" max="9477" width="2.7109375" customWidth="1"/>
    <col min="9484" max="9484" width="0.85546875" customWidth="1"/>
    <col min="9485" max="9485" width="11.85546875" bestFit="1" customWidth="1"/>
    <col min="9486" max="9486" width="0.85546875" customWidth="1"/>
    <col min="9487" max="9487" width="11" customWidth="1"/>
    <col min="9488" max="9488" width="0.85546875" customWidth="1"/>
    <col min="9489" max="9489" width="13.7109375" customWidth="1"/>
    <col min="9490" max="9490" width="7.7109375" bestFit="1" customWidth="1"/>
    <col min="9491" max="9491" width="19.140625" customWidth="1"/>
    <col min="9492" max="9492" width="44.28515625" customWidth="1"/>
    <col min="9493" max="9496" width="2.7109375" customWidth="1"/>
    <col min="9497" max="9497" width="0.85546875" customWidth="1"/>
    <col min="9498" max="9498" width="11" customWidth="1"/>
    <col min="9499" max="9499" width="0.85546875" customWidth="1"/>
    <col min="9500" max="9500" width="12.7109375" customWidth="1"/>
    <col min="9501" max="9501" width="9.5703125" customWidth="1"/>
    <col min="9730" max="9733" width="2.7109375" customWidth="1"/>
    <col min="9740" max="9740" width="0.85546875" customWidth="1"/>
    <col min="9741" max="9741" width="11.85546875" bestFit="1" customWidth="1"/>
    <col min="9742" max="9742" width="0.85546875" customWidth="1"/>
    <col min="9743" max="9743" width="11" customWidth="1"/>
    <col min="9744" max="9744" width="0.85546875" customWidth="1"/>
    <col min="9745" max="9745" width="13.7109375" customWidth="1"/>
    <col min="9746" max="9746" width="7.7109375" bestFit="1" customWidth="1"/>
    <col min="9747" max="9747" width="19.140625" customWidth="1"/>
    <col min="9748" max="9748" width="44.28515625" customWidth="1"/>
    <col min="9749" max="9752" width="2.7109375" customWidth="1"/>
    <col min="9753" max="9753" width="0.85546875" customWidth="1"/>
    <col min="9754" max="9754" width="11" customWidth="1"/>
    <col min="9755" max="9755" width="0.85546875" customWidth="1"/>
    <col min="9756" max="9756" width="12.7109375" customWidth="1"/>
    <col min="9757" max="9757" width="9.5703125" customWidth="1"/>
    <col min="9986" max="9989" width="2.7109375" customWidth="1"/>
    <col min="9996" max="9996" width="0.85546875" customWidth="1"/>
    <col min="9997" max="9997" width="11.85546875" bestFit="1" customWidth="1"/>
    <col min="9998" max="9998" width="0.85546875" customWidth="1"/>
    <col min="9999" max="9999" width="11" customWidth="1"/>
    <col min="10000" max="10000" width="0.85546875" customWidth="1"/>
    <col min="10001" max="10001" width="13.7109375" customWidth="1"/>
    <col min="10002" max="10002" width="7.7109375" bestFit="1" customWidth="1"/>
    <col min="10003" max="10003" width="19.140625" customWidth="1"/>
    <col min="10004" max="10004" width="44.28515625" customWidth="1"/>
    <col min="10005" max="10008" width="2.7109375" customWidth="1"/>
    <col min="10009" max="10009" width="0.85546875" customWidth="1"/>
    <col min="10010" max="10010" width="11" customWidth="1"/>
    <col min="10011" max="10011" width="0.85546875" customWidth="1"/>
    <col min="10012" max="10012" width="12.7109375" customWidth="1"/>
    <col min="10013" max="10013" width="9.5703125" customWidth="1"/>
    <col min="10242" max="10245" width="2.7109375" customWidth="1"/>
    <col min="10252" max="10252" width="0.85546875" customWidth="1"/>
    <col min="10253" max="10253" width="11.85546875" bestFit="1" customWidth="1"/>
    <col min="10254" max="10254" width="0.85546875" customWidth="1"/>
    <col min="10255" max="10255" width="11" customWidth="1"/>
    <col min="10256" max="10256" width="0.85546875" customWidth="1"/>
    <col min="10257" max="10257" width="13.7109375" customWidth="1"/>
    <col min="10258" max="10258" width="7.7109375" bestFit="1" customWidth="1"/>
    <col min="10259" max="10259" width="19.140625" customWidth="1"/>
    <col min="10260" max="10260" width="44.28515625" customWidth="1"/>
    <col min="10261" max="10264" width="2.7109375" customWidth="1"/>
    <col min="10265" max="10265" width="0.85546875" customWidth="1"/>
    <col min="10266" max="10266" width="11" customWidth="1"/>
    <col min="10267" max="10267" width="0.85546875" customWidth="1"/>
    <col min="10268" max="10268" width="12.7109375" customWidth="1"/>
    <col min="10269" max="10269" width="9.5703125" customWidth="1"/>
    <col min="10498" max="10501" width="2.7109375" customWidth="1"/>
    <col min="10508" max="10508" width="0.85546875" customWidth="1"/>
    <col min="10509" max="10509" width="11.85546875" bestFit="1" customWidth="1"/>
    <col min="10510" max="10510" width="0.85546875" customWidth="1"/>
    <col min="10511" max="10511" width="11" customWidth="1"/>
    <col min="10512" max="10512" width="0.85546875" customWidth="1"/>
    <col min="10513" max="10513" width="13.7109375" customWidth="1"/>
    <col min="10514" max="10514" width="7.7109375" bestFit="1" customWidth="1"/>
    <col min="10515" max="10515" width="19.140625" customWidth="1"/>
    <col min="10516" max="10516" width="44.28515625" customWidth="1"/>
    <col min="10517" max="10520" width="2.7109375" customWidth="1"/>
    <col min="10521" max="10521" width="0.85546875" customWidth="1"/>
    <col min="10522" max="10522" width="11" customWidth="1"/>
    <col min="10523" max="10523" width="0.85546875" customWidth="1"/>
    <col min="10524" max="10524" width="12.7109375" customWidth="1"/>
    <col min="10525" max="10525" width="9.5703125" customWidth="1"/>
    <col min="10754" max="10757" width="2.7109375" customWidth="1"/>
    <col min="10764" max="10764" width="0.85546875" customWidth="1"/>
    <col min="10765" max="10765" width="11.85546875" bestFit="1" customWidth="1"/>
    <col min="10766" max="10766" width="0.85546875" customWidth="1"/>
    <col min="10767" max="10767" width="11" customWidth="1"/>
    <col min="10768" max="10768" width="0.85546875" customWidth="1"/>
    <col min="10769" max="10769" width="13.7109375" customWidth="1"/>
    <col min="10770" max="10770" width="7.7109375" bestFit="1" customWidth="1"/>
    <col min="10771" max="10771" width="19.140625" customWidth="1"/>
    <col min="10772" max="10772" width="44.28515625" customWidth="1"/>
    <col min="10773" max="10776" width="2.7109375" customWidth="1"/>
    <col min="10777" max="10777" width="0.85546875" customWidth="1"/>
    <col min="10778" max="10778" width="11" customWidth="1"/>
    <col min="10779" max="10779" width="0.85546875" customWidth="1"/>
    <col min="10780" max="10780" width="12.7109375" customWidth="1"/>
    <col min="10781" max="10781" width="9.5703125" customWidth="1"/>
    <col min="11010" max="11013" width="2.7109375" customWidth="1"/>
    <col min="11020" max="11020" width="0.85546875" customWidth="1"/>
    <col min="11021" max="11021" width="11.85546875" bestFit="1" customWidth="1"/>
    <col min="11022" max="11022" width="0.85546875" customWidth="1"/>
    <col min="11023" max="11023" width="11" customWidth="1"/>
    <col min="11024" max="11024" width="0.85546875" customWidth="1"/>
    <col min="11025" max="11025" width="13.7109375" customWidth="1"/>
    <col min="11026" max="11026" width="7.7109375" bestFit="1" customWidth="1"/>
    <col min="11027" max="11027" width="19.140625" customWidth="1"/>
    <col min="11028" max="11028" width="44.28515625" customWidth="1"/>
    <col min="11029" max="11032" width="2.7109375" customWidth="1"/>
    <col min="11033" max="11033" width="0.85546875" customWidth="1"/>
    <col min="11034" max="11034" width="11" customWidth="1"/>
    <col min="11035" max="11035" width="0.85546875" customWidth="1"/>
    <col min="11036" max="11036" width="12.7109375" customWidth="1"/>
    <col min="11037" max="11037" width="9.5703125" customWidth="1"/>
    <col min="11266" max="11269" width="2.7109375" customWidth="1"/>
    <col min="11276" max="11276" width="0.85546875" customWidth="1"/>
    <col min="11277" max="11277" width="11.85546875" bestFit="1" customWidth="1"/>
    <col min="11278" max="11278" width="0.85546875" customWidth="1"/>
    <col min="11279" max="11279" width="11" customWidth="1"/>
    <col min="11280" max="11280" width="0.85546875" customWidth="1"/>
    <col min="11281" max="11281" width="13.7109375" customWidth="1"/>
    <col min="11282" max="11282" width="7.7109375" bestFit="1" customWidth="1"/>
    <col min="11283" max="11283" width="19.140625" customWidth="1"/>
    <col min="11284" max="11284" width="44.28515625" customWidth="1"/>
    <col min="11285" max="11288" width="2.7109375" customWidth="1"/>
    <col min="11289" max="11289" width="0.85546875" customWidth="1"/>
    <col min="11290" max="11290" width="11" customWidth="1"/>
    <col min="11291" max="11291" width="0.85546875" customWidth="1"/>
    <col min="11292" max="11292" width="12.7109375" customWidth="1"/>
    <col min="11293" max="11293" width="9.5703125" customWidth="1"/>
    <col min="11522" max="11525" width="2.7109375" customWidth="1"/>
    <col min="11532" max="11532" width="0.85546875" customWidth="1"/>
    <col min="11533" max="11533" width="11.85546875" bestFit="1" customWidth="1"/>
    <col min="11534" max="11534" width="0.85546875" customWidth="1"/>
    <col min="11535" max="11535" width="11" customWidth="1"/>
    <col min="11536" max="11536" width="0.85546875" customWidth="1"/>
    <col min="11537" max="11537" width="13.7109375" customWidth="1"/>
    <col min="11538" max="11538" width="7.7109375" bestFit="1" customWidth="1"/>
    <col min="11539" max="11539" width="19.140625" customWidth="1"/>
    <col min="11540" max="11540" width="44.28515625" customWidth="1"/>
    <col min="11541" max="11544" width="2.7109375" customWidth="1"/>
    <col min="11545" max="11545" width="0.85546875" customWidth="1"/>
    <col min="11546" max="11546" width="11" customWidth="1"/>
    <col min="11547" max="11547" width="0.85546875" customWidth="1"/>
    <col min="11548" max="11548" width="12.7109375" customWidth="1"/>
    <col min="11549" max="11549" width="9.5703125" customWidth="1"/>
    <col min="11778" max="11781" width="2.7109375" customWidth="1"/>
    <col min="11788" max="11788" width="0.85546875" customWidth="1"/>
    <col min="11789" max="11789" width="11.85546875" bestFit="1" customWidth="1"/>
    <col min="11790" max="11790" width="0.85546875" customWidth="1"/>
    <col min="11791" max="11791" width="11" customWidth="1"/>
    <col min="11792" max="11792" width="0.85546875" customWidth="1"/>
    <col min="11793" max="11793" width="13.7109375" customWidth="1"/>
    <col min="11794" max="11794" width="7.7109375" bestFit="1" customWidth="1"/>
    <col min="11795" max="11795" width="19.140625" customWidth="1"/>
    <col min="11796" max="11796" width="44.28515625" customWidth="1"/>
    <col min="11797" max="11800" width="2.7109375" customWidth="1"/>
    <col min="11801" max="11801" width="0.85546875" customWidth="1"/>
    <col min="11802" max="11802" width="11" customWidth="1"/>
    <col min="11803" max="11803" width="0.85546875" customWidth="1"/>
    <col min="11804" max="11804" width="12.7109375" customWidth="1"/>
    <col min="11805" max="11805" width="9.5703125" customWidth="1"/>
    <col min="12034" max="12037" width="2.7109375" customWidth="1"/>
    <col min="12044" max="12044" width="0.85546875" customWidth="1"/>
    <col min="12045" max="12045" width="11.85546875" bestFit="1" customWidth="1"/>
    <col min="12046" max="12046" width="0.85546875" customWidth="1"/>
    <col min="12047" max="12047" width="11" customWidth="1"/>
    <col min="12048" max="12048" width="0.85546875" customWidth="1"/>
    <col min="12049" max="12049" width="13.7109375" customWidth="1"/>
    <col min="12050" max="12050" width="7.7109375" bestFit="1" customWidth="1"/>
    <col min="12051" max="12051" width="19.140625" customWidth="1"/>
    <col min="12052" max="12052" width="44.28515625" customWidth="1"/>
    <col min="12053" max="12056" width="2.7109375" customWidth="1"/>
    <col min="12057" max="12057" width="0.85546875" customWidth="1"/>
    <col min="12058" max="12058" width="11" customWidth="1"/>
    <col min="12059" max="12059" width="0.85546875" customWidth="1"/>
    <col min="12060" max="12060" width="12.7109375" customWidth="1"/>
    <col min="12061" max="12061" width="9.5703125" customWidth="1"/>
    <col min="12290" max="12293" width="2.7109375" customWidth="1"/>
    <col min="12300" max="12300" width="0.85546875" customWidth="1"/>
    <col min="12301" max="12301" width="11.85546875" bestFit="1" customWidth="1"/>
    <col min="12302" max="12302" width="0.85546875" customWidth="1"/>
    <col min="12303" max="12303" width="11" customWidth="1"/>
    <col min="12304" max="12304" width="0.85546875" customWidth="1"/>
    <col min="12305" max="12305" width="13.7109375" customWidth="1"/>
    <col min="12306" max="12306" width="7.7109375" bestFit="1" customWidth="1"/>
    <col min="12307" max="12307" width="19.140625" customWidth="1"/>
    <col min="12308" max="12308" width="44.28515625" customWidth="1"/>
    <col min="12309" max="12312" width="2.7109375" customWidth="1"/>
    <col min="12313" max="12313" width="0.85546875" customWidth="1"/>
    <col min="12314" max="12314" width="11" customWidth="1"/>
    <col min="12315" max="12315" width="0.85546875" customWidth="1"/>
    <col min="12316" max="12316" width="12.7109375" customWidth="1"/>
    <col min="12317" max="12317" width="9.5703125" customWidth="1"/>
    <col min="12546" max="12549" width="2.7109375" customWidth="1"/>
    <col min="12556" max="12556" width="0.85546875" customWidth="1"/>
    <col min="12557" max="12557" width="11.85546875" bestFit="1" customWidth="1"/>
    <col min="12558" max="12558" width="0.85546875" customWidth="1"/>
    <col min="12559" max="12559" width="11" customWidth="1"/>
    <col min="12560" max="12560" width="0.85546875" customWidth="1"/>
    <col min="12561" max="12561" width="13.7109375" customWidth="1"/>
    <col min="12562" max="12562" width="7.7109375" bestFit="1" customWidth="1"/>
    <col min="12563" max="12563" width="19.140625" customWidth="1"/>
    <col min="12564" max="12564" width="44.28515625" customWidth="1"/>
    <col min="12565" max="12568" width="2.7109375" customWidth="1"/>
    <col min="12569" max="12569" width="0.85546875" customWidth="1"/>
    <col min="12570" max="12570" width="11" customWidth="1"/>
    <col min="12571" max="12571" width="0.85546875" customWidth="1"/>
    <col min="12572" max="12572" width="12.7109375" customWidth="1"/>
    <col min="12573" max="12573" width="9.5703125" customWidth="1"/>
    <col min="12802" max="12805" width="2.7109375" customWidth="1"/>
    <col min="12812" max="12812" width="0.85546875" customWidth="1"/>
    <col min="12813" max="12813" width="11.85546875" bestFit="1" customWidth="1"/>
    <col min="12814" max="12814" width="0.85546875" customWidth="1"/>
    <col min="12815" max="12815" width="11" customWidth="1"/>
    <col min="12816" max="12816" width="0.85546875" customWidth="1"/>
    <col min="12817" max="12817" width="13.7109375" customWidth="1"/>
    <col min="12818" max="12818" width="7.7109375" bestFit="1" customWidth="1"/>
    <col min="12819" max="12819" width="19.140625" customWidth="1"/>
    <col min="12820" max="12820" width="44.28515625" customWidth="1"/>
    <col min="12821" max="12824" width="2.7109375" customWidth="1"/>
    <col min="12825" max="12825" width="0.85546875" customWidth="1"/>
    <col min="12826" max="12826" width="11" customWidth="1"/>
    <col min="12827" max="12827" width="0.85546875" customWidth="1"/>
    <col min="12828" max="12828" width="12.7109375" customWidth="1"/>
    <col min="12829" max="12829" width="9.5703125" customWidth="1"/>
    <col min="13058" max="13061" width="2.7109375" customWidth="1"/>
    <col min="13068" max="13068" width="0.85546875" customWidth="1"/>
    <col min="13069" max="13069" width="11.85546875" bestFit="1" customWidth="1"/>
    <col min="13070" max="13070" width="0.85546875" customWidth="1"/>
    <col min="13071" max="13071" width="11" customWidth="1"/>
    <col min="13072" max="13072" width="0.85546875" customWidth="1"/>
    <col min="13073" max="13073" width="13.7109375" customWidth="1"/>
    <col min="13074" max="13074" width="7.7109375" bestFit="1" customWidth="1"/>
    <col min="13075" max="13075" width="19.140625" customWidth="1"/>
    <col min="13076" max="13076" width="44.28515625" customWidth="1"/>
    <col min="13077" max="13080" width="2.7109375" customWidth="1"/>
    <col min="13081" max="13081" width="0.85546875" customWidth="1"/>
    <col min="13082" max="13082" width="11" customWidth="1"/>
    <col min="13083" max="13083" width="0.85546875" customWidth="1"/>
    <col min="13084" max="13084" width="12.7109375" customWidth="1"/>
    <col min="13085" max="13085" width="9.5703125" customWidth="1"/>
    <col min="13314" max="13317" width="2.7109375" customWidth="1"/>
    <col min="13324" max="13324" width="0.85546875" customWidth="1"/>
    <col min="13325" max="13325" width="11.85546875" bestFit="1" customWidth="1"/>
    <col min="13326" max="13326" width="0.85546875" customWidth="1"/>
    <col min="13327" max="13327" width="11" customWidth="1"/>
    <col min="13328" max="13328" width="0.85546875" customWidth="1"/>
    <col min="13329" max="13329" width="13.7109375" customWidth="1"/>
    <col min="13330" max="13330" width="7.7109375" bestFit="1" customWidth="1"/>
    <col min="13331" max="13331" width="19.140625" customWidth="1"/>
    <col min="13332" max="13332" width="44.28515625" customWidth="1"/>
    <col min="13333" max="13336" width="2.7109375" customWidth="1"/>
    <col min="13337" max="13337" width="0.85546875" customWidth="1"/>
    <col min="13338" max="13338" width="11" customWidth="1"/>
    <col min="13339" max="13339" width="0.85546875" customWidth="1"/>
    <col min="13340" max="13340" width="12.7109375" customWidth="1"/>
    <col min="13341" max="13341" width="9.5703125" customWidth="1"/>
    <col min="13570" max="13573" width="2.7109375" customWidth="1"/>
    <col min="13580" max="13580" width="0.85546875" customWidth="1"/>
    <col min="13581" max="13581" width="11.85546875" bestFit="1" customWidth="1"/>
    <col min="13582" max="13582" width="0.85546875" customWidth="1"/>
    <col min="13583" max="13583" width="11" customWidth="1"/>
    <col min="13584" max="13584" width="0.85546875" customWidth="1"/>
    <col min="13585" max="13585" width="13.7109375" customWidth="1"/>
    <col min="13586" max="13586" width="7.7109375" bestFit="1" customWidth="1"/>
    <col min="13587" max="13587" width="19.140625" customWidth="1"/>
    <col min="13588" max="13588" width="44.28515625" customWidth="1"/>
    <col min="13589" max="13592" width="2.7109375" customWidth="1"/>
    <col min="13593" max="13593" width="0.85546875" customWidth="1"/>
    <col min="13594" max="13594" width="11" customWidth="1"/>
    <col min="13595" max="13595" width="0.85546875" customWidth="1"/>
    <col min="13596" max="13596" width="12.7109375" customWidth="1"/>
    <col min="13597" max="13597" width="9.5703125" customWidth="1"/>
    <col min="13826" max="13829" width="2.7109375" customWidth="1"/>
    <col min="13836" max="13836" width="0.85546875" customWidth="1"/>
    <col min="13837" max="13837" width="11.85546875" bestFit="1" customWidth="1"/>
    <col min="13838" max="13838" width="0.85546875" customWidth="1"/>
    <col min="13839" max="13839" width="11" customWidth="1"/>
    <col min="13840" max="13840" width="0.85546875" customWidth="1"/>
    <col min="13841" max="13841" width="13.7109375" customWidth="1"/>
    <col min="13842" max="13842" width="7.7109375" bestFit="1" customWidth="1"/>
    <col min="13843" max="13843" width="19.140625" customWidth="1"/>
    <col min="13844" max="13844" width="44.28515625" customWidth="1"/>
    <col min="13845" max="13848" width="2.7109375" customWidth="1"/>
    <col min="13849" max="13849" width="0.85546875" customWidth="1"/>
    <col min="13850" max="13850" width="11" customWidth="1"/>
    <col min="13851" max="13851" width="0.85546875" customWidth="1"/>
    <col min="13852" max="13852" width="12.7109375" customWidth="1"/>
    <col min="13853" max="13853" width="9.5703125" customWidth="1"/>
    <col min="14082" max="14085" width="2.7109375" customWidth="1"/>
    <col min="14092" max="14092" width="0.85546875" customWidth="1"/>
    <col min="14093" max="14093" width="11.85546875" bestFit="1" customWidth="1"/>
    <col min="14094" max="14094" width="0.85546875" customWidth="1"/>
    <col min="14095" max="14095" width="11" customWidth="1"/>
    <col min="14096" max="14096" width="0.85546875" customWidth="1"/>
    <col min="14097" max="14097" width="13.7109375" customWidth="1"/>
    <col min="14098" max="14098" width="7.7109375" bestFit="1" customWidth="1"/>
    <col min="14099" max="14099" width="19.140625" customWidth="1"/>
    <col min="14100" max="14100" width="44.28515625" customWidth="1"/>
    <col min="14101" max="14104" width="2.7109375" customWidth="1"/>
    <col min="14105" max="14105" width="0.85546875" customWidth="1"/>
    <col min="14106" max="14106" width="11" customWidth="1"/>
    <col min="14107" max="14107" width="0.85546875" customWidth="1"/>
    <col min="14108" max="14108" width="12.7109375" customWidth="1"/>
    <col min="14109" max="14109" width="9.5703125" customWidth="1"/>
    <col min="14338" max="14341" width="2.7109375" customWidth="1"/>
    <col min="14348" max="14348" width="0.85546875" customWidth="1"/>
    <col min="14349" max="14349" width="11.85546875" bestFit="1" customWidth="1"/>
    <col min="14350" max="14350" width="0.85546875" customWidth="1"/>
    <col min="14351" max="14351" width="11" customWidth="1"/>
    <col min="14352" max="14352" width="0.85546875" customWidth="1"/>
    <col min="14353" max="14353" width="13.7109375" customWidth="1"/>
    <col min="14354" max="14354" width="7.7109375" bestFit="1" customWidth="1"/>
    <col min="14355" max="14355" width="19.140625" customWidth="1"/>
    <col min="14356" max="14356" width="44.28515625" customWidth="1"/>
    <col min="14357" max="14360" width="2.7109375" customWidth="1"/>
    <col min="14361" max="14361" width="0.85546875" customWidth="1"/>
    <col min="14362" max="14362" width="11" customWidth="1"/>
    <col min="14363" max="14363" width="0.85546875" customWidth="1"/>
    <col min="14364" max="14364" width="12.7109375" customWidth="1"/>
    <col min="14365" max="14365" width="9.5703125" customWidth="1"/>
    <col min="14594" max="14597" width="2.7109375" customWidth="1"/>
    <col min="14604" max="14604" width="0.85546875" customWidth="1"/>
    <col min="14605" max="14605" width="11.85546875" bestFit="1" customWidth="1"/>
    <col min="14606" max="14606" width="0.85546875" customWidth="1"/>
    <col min="14607" max="14607" width="11" customWidth="1"/>
    <col min="14608" max="14608" width="0.85546875" customWidth="1"/>
    <col min="14609" max="14609" width="13.7109375" customWidth="1"/>
    <col min="14610" max="14610" width="7.7109375" bestFit="1" customWidth="1"/>
    <col min="14611" max="14611" width="19.140625" customWidth="1"/>
    <col min="14612" max="14612" width="44.28515625" customWidth="1"/>
    <col min="14613" max="14616" width="2.7109375" customWidth="1"/>
    <col min="14617" max="14617" width="0.85546875" customWidth="1"/>
    <col min="14618" max="14618" width="11" customWidth="1"/>
    <col min="14619" max="14619" width="0.85546875" customWidth="1"/>
    <col min="14620" max="14620" width="12.7109375" customWidth="1"/>
    <col min="14621" max="14621" width="9.5703125" customWidth="1"/>
    <col min="14850" max="14853" width="2.7109375" customWidth="1"/>
    <col min="14860" max="14860" width="0.85546875" customWidth="1"/>
    <col min="14861" max="14861" width="11.85546875" bestFit="1" customWidth="1"/>
    <col min="14862" max="14862" width="0.85546875" customWidth="1"/>
    <col min="14863" max="14863" width="11" customWidth="1"/>
    <col min="14864" max="14864" width="0.85546875" customWidth="1"/>
    <col min="14865" max="14865" width="13.7109375" customWidth="1"/>
    <col min="14866" max="14866" width="7.7109375" bestFit="1" customWidth="1"/>
    <col min="14867" max="14867" width="19.140625" customWidth="1"/>
    <col min="14868" max="14868" width="44.28515625" customWidth="1"/>
    <col min="14869" max="14872" width="2.7109375" customWidth="1"/>
    <col min="14873" max="14873" width="0.85546875" customWidth="1"/>
    <col min="14874" max="14874" width="11" customWidth="1"/>
    <col min="14875" max="14875" width="0.85546875" customWidth="1"/>
    <col min="14876" max="14876" width="12.7109375" customWidth="1"/>
    <col min="14877" max="14877" width="9.5703125" customWidth="1"/>
    <col min="15106" max="15109" width="2.7109375" customWidth="1"/>
    <col min="15116" max="15116" width="0.85546875" customWidth="1"/>
    <col min="15117" max="15117" width="11.85546875" bestFit="1" customWidth="1"/>
    <col min="15118" max="15118" width="0.85546875" customWidth="1"/>
    <col min="15119" max="15119" width="11" customWidth="1"/>
    <col min="15120" max="15120" width="0.85546875" customWidth="1"/>
    <col min="15121" max="15121" width="13.7109375" customWidth="1"/>
    <col min="15122" max="15122" width="7.7109375" bestFit="1" customWidth="1"/>
    <col min="15123" max="15123" width="19.140625" customWidth="1"/>
    <col min="15124" max="15124" width="44.28515625" customWidth="1"/>
    <col min="15125" max="15128" width="2.7109375" customWidth="1"/>
    <col min="15129" max="15129" width="0.85546875" customWidth="1"/>
    <col min="15130" max="15130" width="11" customWidth="1"/>
    <col min="15131" max="15131" width="0.85546875" customWidth="1"/>
    <col min="15132" max="15132" width="12.7109375" customWidth="1"/>
    <col min="15133" max="15133" width="9.5703125" customWidth="1"/>
    <col min="15362" max="15365" width="2.7109375" customWidth="1"/>
    <col min="15372" max="15372" width="0.85546875" customWidth="1"/>
    <col min="15373" max="15373" width="11.85546875" bestFit="1" customWidth="1"/>
    <col min="15374" max="15374" width="0.85546875" customWidth="1"/>
    <col min="15375" max="15375" width="11" customWidth="1"/>
    <col min="15376" max="15376" width="0.85546875" customWidth="1"/>
    <col min="15377" max="15377" width="13.7109375" customWidth="1"/>
    <col min="15378" max="15378" width="7.7109375" bestFit="1" customWidth="1"/>
    <col min="15379" max="15379" width="19.140625" customWidth="1"/>
    <col min="15380" max="15380" width="44.28515625" customWidth="1"/>
    <col min="15381" max="15384" width="2.7109375" customWidth="1"/>
    <col min="15385" max="15385" width="0.85546875" customWidth="1"/>
    <col min="15386" max="15386" width="11" customWidth="1"/>
    <col min="15387" max="15387" width="0.85546875" customWidth="1"/>
    <col min="15388" max="15388" width="12.7109375" customWidth="1"/>
    <col min="15389" max="15389" width="9.5703125" customWidth="1"/>
    <col min="15618" max="15621" width="2.7109375" customWidth="1"/>
    <col min="15628" max="15628" width="0.85546875" customWidth="1"/>
    <col min="15629" max="15629" width="11.85546875" bestFit="1" customWidth="1"/>
    <col min="15630" max="15630" width="0.85546875" customWidth="1"/>
    <col min="15631" max="15631" width="11" customWidth="1"/>
    <col min="15632" max="15632" width="0.85546875" customWidth="1"/>
    <col min="15633" max="15633" width="13.7109375" customWidth="1"/>
    <col min="15634" max="15634" width="7.7109375" bestFit="1" customWidth="1"/>
    <col min="15635" max="15635" width="19.140625" customWidth="1"/>
    <col min="15636" max="15636" width="44.28515625" customWidth="1"/>
    <col min="15637" max="15640" width="2.7109375" customWidth="1"/>
    <col min="15641" max="15641" width="0.85546875" customWidth="1"/>
    <col min="15642" max="15642" width="11" customWidth="1"/>
    <col min="15643" max="15643" width="0.85546875" customWidth="1"/>
    <col min="15644" max="15644" width="12.7109375" customWidth="1"/>
    <col min="15645" max="15645" width="9.5703125" customWidth="1"/>
    <col min="15874" max="15877" width="2.7109375" customWidth="1"/>
    <col min="15884" max="15884" width="0.85546875" customWidth="1"/>
    <col min="15885" max="15885" width="11.85546875" bestFit="1" customWidth="1"/>
    <col min="15886" max="15886" width="0.85546875" customWidth="1"/>
    <col min="15887" max="15887" width="11" customWidth="1"/>
    <col min="15888" max="15888" width="0.85546875" customWidth="1"/>
    <col min="15889" max="15889" width="13.7109375" customWidth="1"/>
    <col min="15890" max="15890" width="7.7109375" bestFit="1" customWidth="1"/>
    <col min="15891" max="15891" width="19.140625" customWidth="1"/>
    <col min="15892" max="15892" width="44.28515625" customWidth="1"/>
    <col min="15893" max="15896" width="2.7109375" customWidth="1"/>
    <col min="15897" max="15897" width="0.85546875" customWidth="1"/>
    <col min="15898" max="15898" width="11" customWidth="1"/>
    <col min="15899" max="15899" width="0.85546875" customWidth="1"/>
    <col min="15900" max="15900" width="12.7109375" customWidth="1"/>
    <col min="15901" max="15901" width="9.5703125" customWidth="1"/>
    <col min="16130" max="16133" width="2.7109375" customWidth="1"/>
    <col min="16140" max="16140" width="0.85546875" customWidth="1"/>
    <col min="16141" max="16141" width="11.85546875" bestFit="1" customWidth="1"/>
    <col min="16142" max="16142" width="0.85546875" customWidth="1"/>
    <col min="16143" max="16143" width="11" customWidth="1"/>
    <col min="16144" max="16144" width="0.85546875" customWidth="1"/>
    <col min="16145" max="16145" width="13.7109375" customWidth="1"/>
    <col min="16146" max="16146" width="7.7109375" bestFit="1" customWidth="1"/>
    <col min="16147" max="16147" width="19.140625" customWidth="1"/>
    <col min="16148" max="16148" width="44.28515625" customWidth="1"/>
    <col min="16149" max="16152" width="2.7109375" customWidth="1"/>
    <col min="16153" max="16153" width="0.85546875" customWidth="1"/>
    <col min="16154" max="16154" width="11" customWidth="1"/>
    <col min="16155" max="16155" width="0.85546875" customWidth="1"/>
    <col min="16156" max="16156" width="12.7109375" customWidth="1"/>
    <col min="16157" max="16157" width="9.5703125" customWidth="1"/>
  </cols>
  <sheetData>
    <row r="1" spans="1:30" ht="12.75" customHeight="1" x14ac:dyDescent="0.25">
      <c r="A1" s="215"/>
      <c r="B1" s="215"/>
      <c r="C1" s="215"/>
      <c r="D1" s="215"/>
      <c r="E1" s="215"/>
      <c r="F1" s="215"/>
      <c r="G1" s="215"/>
      <c r="H1" s="215"/>
      <c r="I1" s="215"/>
      <c r="J1" s="215"/>
      <c r="K1" s="215"/>
      <c r="L1" s="215"/>
      <c r="M1" s="215"/>
      <c r="N1" s="215"/>
      <c r="O1" s="215"/>
      <c r="P1" s="215"/>
      <c r="Q1" s="215"/>
      <c r="R1" s="215"/>
      <c r="S1" s="215"/>
      <c r="T1" s="215"/>
      <c r="U1" s="126" t="s">
        <v>0</v>
      </c>
      <c r="V1" s="126"/>
      <c r="W1" s="126"/>
      <c r="X1" s="126"/>
      <c r="Y1" s="126"/>
      <c r="Z1" s="126"/>
      <c r="AA1" s="126"/>
      <c r="AB1" s="230" t="s">
        <v>207</v>
      </c>
      <c r="AC1" s="126"/>
    </row>
    <row r="2" spans="1:30" ht="12.75" customHeight="1" x14ac:dyDescent="0.25">
      <c r="A2" s="215"/>
      <c r="B2" s="215"/>
      <c r="C2" s="215"/>
      <c r="D2" s="215"/>
      <c r="E2" s="215"/>
      <c r="F2" s="215"/>
      <c r="G2" s="215"/>
      <c r="H2" s="215"/>
      <c r="I2" s="215"/>
      <c r="J2" s="215"/>
      <c r="K2" s="215"/>
      <c r="L2" s="215"/>
      <c r="M2" s="215"/>
      <c r="N2" s="215"/>
      <c r="O2" s="215"/>
      <c r="P2" s="215"/>
      <c r="Q2" s="215"/>
      <c r="R2" s="215"/>
      <c r="S2" s="215"/>
      <c r="T2" s="215"/>
      <c r="U2" s="126" t="s">
        <v>1</v>
      </c>
      <c r="V2" s="126"/>
      <c r="W2" s="126"/>
      <c r="X2" s="126"/>
      <c r="Y2" s="126"/>
      <c r="Z2" s="126"/>
      <c r="AA2" s="126"/>
      <c r="AB2" s="230" t="s">
        <v>208</v>
      </c>
      <c r="AC2" s="126"/>
    </row>
    <row r="3" spans="1:30" ht="20.25" x14ac:dyDescent="0.3">
      <c r="A3" s="172" t="s">
        <v>186</v>
      </c>
      <c r="F3" s="2"/>
      <c r="U3" s="119" t="s">
        <v>3</v>
      </c>
      <c r="V3" s="119"/>
      <c r="W3" s="119"/>
      <c r="X3" s="119"/>
      <c r="Y3" s="119"/>
      <c r="Z3" s="119"/>
      <c r="AA3" s="119"/>
      <c r="AB3" s="231">
        <v>44932</v>
      </c>
      <c r="AC3" s="119"/>
    </row>
    <row r="4" spans="1:30" x14ac:dyDescent="0.25">
      <c r="A4" s="4" t="s">
        <v>187</v>
      </c>
      <c r="B4" s="5"/>
      <c r="U4" s="119" t="s">
        <v>5</v>
      </c>
      <c r="V4" s="119"/>
      <c r="W4" s="119"/>
      <c r="X4" s="119"/>
      <c r="Y4" s="119"/>
      <c r="Z4" s="119"/>
      <c r="AA4" s="119"/>
      <c r="AB4" s="232" t="s">
        <v>209</v>
      </c>
      <c r="AC4" s="119"/>
    </row>
    <row r="5" spans="1:30" x14ac:dyDescent="0.25">
      <c r="A5" s="6"/>
    </row>
    <row r="6" spans="1:30" x14ac:dyDescent="0.25">
      <c r="A6" s="7" t="s">
        <v>6</v>
      </c>
      <c r="B6" s="8"/>
      <c r="C6" s="9"/>
      <c r="D6" s="9"/>
      <c r="E6" s="9"/>
      <c r="F6" s="9"/>
      <c r="G6" s="8"/>
      <c r="H6" s="10" t="s">
        <v>194</v>
      </c>
      <c r="I6" s="9"/>
      <c r="J6" s="9"/>
      <c r="K6" s="9"/>
      <c r="L6" s="9"/>
      <c r="M6" s="10" t="s">
        <v>191</v>
      </c>
      <c r="N6" s="9"/>
      <c r="O6" s="9"/>
      <c r="P6" s="9"/>
      <c r="Q6" s="9"/>
      <c r="R6" s="11"/>
      <c r="S6" s="12"/>
      <c r="T6" s="9"/>
      <c r="U6" s="10" t="s">
        <v>169</v>
      </c>
      <c r="V6" s="9"/>
      <c r="W6" s="9"/>
      <c r="X6" s="9"/>
      <c r="Y6" s="9"/>
      <c r="Z6" s="9"/>
      <c r="AA6" s="10"/>
      <c r="AB6" s="9"/>
      <c r="AC6" s="12"/>
    </row>
    <row r="7" spans="1:30" ht="15.75" thickBot="1" x14ac:dyDescent="0.3">
      <c r="A7" s="13"/>
      <c r="B7" s="14"/>
      <c r="G7" s="14"/>
      <c r="H7" s="2"/>
      <c r="M7" s="2"/>
      <c r="S7" s="15"/>
      <c r="T7" s="16" t="s">
        <v>8</v>
      </c>
      <c r="U7" s="2"/>
      <c r="AA7" s="2"/>
      <c r="AC7" s="15"/>
    </row>
    <row r="8" spans="1:30" ht="15.75" thickBot="1" x14ac:dyDescent="0.3">
      <c r="A8" s="13" t="s">
        <v>9</v>
      </c>
      <c r="G8" s="17" t="str">
        <f>IF(ISNUMBER(M8),IF(M8&lt;0,"ALARM",""),"Enter value")</f>
        <v/>
      </c>
      <c r="K8" s="18" t="s">
        <v>10</v>
      </c>
      <c r="M8" s="116">
        <v>330</v>
      </c>
      <c r="N8" s="19"/>
      <c r="O8" t="s">
        <v>11</v>
      </c>
      <c r="Q8" s="20"/>
      <c r="R8" s="117" t="s">
        <v>12</v>
      </c>
      <c r="S8" s="22"/>
      <c r="X8" s="18" t="s">
        <v>13</v>
      </c>
      <c r="Z8" s="116">
        <v>330</v>
      </c>
      <c r="AA8" s="19"/>
      <c r="AB8" t="s">
        <v>11</v>
      </c>
      <c r="AC8" s="23"/>
      <c r="AD8" s="24"/>
    </row>
    <row r="9" spans="1:30" ht="15.75" thickBot="1" x14ac:dyDescent="0.3">
      <c r="A9" s="13"/>
      <c r="F9" s="25"/>
      <c r="G9" s="17" t="str">
        <f>IF(ISNUMBER(M9),IF(M9&lt;0,"ALARM",""),"Enter value")</f>
        <v/>
      </c>
      <c r="H9" s="14"/>
      <c r="K9" s="18" t="s">
        <v>14</v>
      </c>
      <c r="M9" s="116">
        <v>175</v>
      </c>
      <c r="N9" t="s">
        <v>15</v>
      </c>
      <c r="Q9" s="20"/>
      <c r="R9" s="117" t="s">
        <v>16</v>
      </c>
      <c r="S9" s="22"/>
      <c r="X9" s="18" t="s">
        <v>14</v>
      </c>
      <c r="Z9" s="116">
        <v>175</v>
      </c>
      <c r="AA9" t="s">
        <v>15</v>
      </c>
      <c r="AC9" s="23"/>
      <c r="AD9" s="24"/>
    </row>
    <row r="10" spans="1:30" x14ac:dyDescent="0.25">
      <c r="A10" s="26"/>
      <c r="G10" s="17" t="str">
        <f>IF(ISNUMBER(M10),IF(M10&lt;&gt;(M8+M9)/2,"ALARM",""),"Calculated value")</f>
        <v>Calculated value</v>
      </c>
      <c r="K10" s="18" t="s">
        <v>17</v>
      </c>
      <c r="L10" s="18"/>
      <c r="M10" s="27"/>
      <c r="N10" s="18"/>
      <c r="O10" t="s">
        <v>11</v>
      </c>
      <c r="Q10" s="14" t="s">
        <v>18</v>
      </c>
      <c r="R10" s="21" t="s">
        <v>19</v>
      </c>
      <c r="S10" s="23"/>
      <c r="X10" s="18" t="s">
        <v>192</v>
      </c>
      <c r="Z10" s="27">
        <f>IF(OR(ISBLANK(Z8),ISBLANK(Z9)),"",(Z8+Z9)/2)</f>
        <v>252.5</v>
      </c>
      <c r="AA10" s="19"/>
      <c r="AB10" t="s">
        <v>11</v>
      </c>
      <c r="AC10" s="127" t="s">
        <v>20</v>
      </c>
    </row>
    <row r="11" spans="1:30" x14ac:dyDescent="0.25">
      <c r="A11" s="118" t="s">
        <v>21</v>
      </c>
      <c r="B11" s="119" t="s">
        <v>22</v>
      </c>
      <c r="C11" s="119" t="s">
        <v>23</v>
      </c>
      <c r="D11" s="119"/>
      <c r="E11" s="119"/>
      <c r="F11" s="119"/>
      <c r="G11" s="17"/>
      <c r="K11" s="18"/>
      <c r="L11" s="18"/>
      <c r="M11" s="19" t="s">
        <v>24</v>
      </c>
      <c r="N11" s="18"/>
      <c r="Q11" s="14"/>
      <c r="R11" s="21"/>
      <c r="S11" s="23"/>
      <c r="X11" s="18"/>
      <c r="Z11" s="19"/>
      <c r="AA11" s="19"/>
      <c r="AC11" s="23"/>
    </row>
    <row r="12" spans="1:30" ht="13.5" customHeight="1" thickBot="1" x14ac:dyDescent="0.3">
      <c r="A12" s="28"/>
      <c r="B12" s="14" t="s">
        <v>25</v>
      </c>
      <c r="C12" s="14"/>
      <c r="D12" s="14" t="s">
        <v>26</v>
      </c>
      <c r="Q12" s="17"/>
      <c r="R12" s="21"/>
      <c r="S12" s="23"/>
      <c r="T12" s="18"/>
      <c r="U12" s="18"/>
      <c r="V12" s="18"/>
      <c r="W12" s="18"/>
      <c r="AC12" s="15"/>
    </row>
    <row r="13" spans="1:30" ht="15.75" thickBot="1" x14ac:dyDescent="0.3">
      <c r="A13" s="13"/>
      <c r="B13" s="29"/>
      <c r="D13" s="29" t="s">
        <v>27</v>
      </c>
      <c r="F13" t="s">
        <v>28</v>
      </c>
      <c r="S13" s="15"/>
      <c r="T13" s="18" t="s">
        <v>21</v>
      </c>
      <c r="U13" t="s">
        <v>22</v>
      </c>
      <c r="V13" t="s">
        <v>23</v>
      </c>
      <c r="AC13" s="15"/>
    </row>
    <row r="14" spans="1:30" ht="15.75" thickBot="1" x14ac:dyDescent="0.3">
      <c r="A14" s="30"/>
      <c r="F14" s="17"/>
      <c r="K14" s="18"/>
      <c r="M14" s="19"/>
      <c r="N14" s="19"/>
      <c r="R14" s="21"/>
      <c r="S14" s="23"/>
      <c r="T14" s="31"/>
      <c r="U14" s="128" t="s">
        <v>25</v>
      </c>
      <c r="V14" s="14"/>
      <c r="W14" s="128" t="s">
        <v>26</v>
      </c>
      <c r="AC14" s="15"/>
    </row>
    <row r="15" spans="1:30" ht="15.75" thickBot="1" x14ac:dyDescent="0.3">
      <c r="A15" s="13"/>
      <c r="B15" s="32" t="str">
        <f>IF(M8&lt;10000,"","√")</f>
        <v/>
      </c>
      <c r="D15" s="32" t="str">
        <f>IF(ISNUMBER(M8),IF(M8&lt;10000,"√",""),"")</f>
        <v>√</v>
      </c>
      <c r="F15" t="s">
        <v>29</v>
      </c>
      <c r="S15" s="15"/>
      <c r="T15" s="33"/>
      <c r="U15" s="29"/>
      <c r="W15" s="29" t="s">
        <v>27</v>
      </c>
      <c r="Y15" t="s">
        <v>30</v>
      </c>
      <c r="AC15" s="15"/>
    </row>
    <row r="16" spans="1:30" x14ac:dyDescent="0.25">
      <c r="A16" s="13"/>
      <c r="F16" s="2"/>
      <c r="S16" s="15"/>
      <c r="Y16" t="s">
        <v>31</v>
      </c>
      <c r="AC16" s="15"/>
    </row>
    <row r="17" spans="1:29" ht="12.75" customHeight="1" x14ac:dyDescent="0.25">
      <c r="A17" s="30"/>
      <c r="L17" s="34"/>
      <c r="S17" s="15"/>
      <c r="AC17" s="15"/>
    </row>
    <row r="18" spans="1:29" ht="15.75" thickBot="1" x14ac:dyDescent="0.3">
      <c r="A18" s="30"/>
      <c r="B18" s="119"/>
      <c r="C18" s="120" t="s">
        <v>21</v>
      </c>
      <c r="D18" s="119" t="s">
        <v>22</v>
      </c>
      <c r="E18" s="119" t="s">
        <v>32</v>
      </c>
      <c r="F18" s="119"/>
      <c r="G18" s="119"/>
      <c r="H18" s="119"/>
      <c r="I18" s="119"/>
      <c r="J18" s="119"/>
      <c r="K18" s="119"/>
      <c r="L18" s="121"/>
      <c r="M18" s="119"/>
      <c r="N18" s="119"/>
      <c r="O18" s="119"/>
      <c r="S18" s="15"/>
      <c r="T18" s="33"/>
      <c r="AC18" s="15"/>
    </row>
    <row r="19" spans="1:29" ht="15.75" thickBot="1" x14ac:dyDescent="0.3">
      <c r="A19" s="28"/>
      <c r="D19" s="29"/>
      <c r="F19" t="s">
        <v>33</v>
      </c>
      <c r="J19" s="35" t="s">
        <v>34</v>
      </c>
      <c r="K19" s="36" t="s">
        <v>35</v>
      </c>
      <c r="L19" s="36"/>
      <c r="M19" s="37">
        <f>35*3.78541*365/1000000</f>
        <v>4.8358612750000002E-2</v>
      </c>
      <c r="N19" s="38"/>
      <c r="O19" s="39"/>
      <c r="S19" s="15"/>
      <c r="U19" s="29" t="s">
        <v>35</v>
      </c>
      <c r="W19" t="s">
        <v>36</v>
      </c>
      <c r="AC19" s="15"/>
    </row>
    <row r="20" spans="1:29" ht="15.75" thickBot="1" x14ac:dyDescent="0.3">
      <c r="A20" s="28"/>
      <c r="D20" s="29"/>
      <c r="F20" t="s">
        <v>37</v>
      </c>
      <c r="J20" s="35" t="s">
        <v>34</v>
      </c>
      <c r="K20" s="36" t="s">
        <v>35</v>
      </c>
      <c r="L20" s="36"/>
      <c r="M20" s="37">
        <f>25*3.78541*365/1000000</f>
        <v>3.4541866249999997E-2</v>
      </c>
      <c r="N20" s="38"/>
      <c r="O20" s="216" t="s">
        <v>38</v>
      </c>
      <c r="S20" s="15"/>
      <c r="U20" s="29"/>
      <c r="W20" t="s">
        <v>39</v>
      </c>
      <c r="AC20" s="15"/>
    </row>
    <row r="21" spans="1:29" ht="15.75" thickBot="1" x14ac:dyDescent="0.3">
      <c r="A21" s="28"/>
      <c r="D21" s="40" t="s">
        <v>35</v>
      </c>
      <c r="F21" t="s">
        <v>40</v>
      </c>
      <c r="J21" s="35" t="s">
        <v>34</v>
      </c>
      <c r="K21" s="36" t="s">
        <v>35</v>
      </c>
      <c r="L21" s="36"/>
      <c r="M21" s="37">
        <f>19*3.78541*365/1000000</f>
        <v>2.6251818350000001E-2</v>
      </c>
      <c r="N21" s="38"/>
      <c r="O21" s="216"/>
      <c r="P21" t="s">
        <v>41</v>
      </c>
      <c r="Q21" s="119"/>
      <c r="S21" s="15"/>
      <c r="U21" s="29"/>
      <c r="W21" t="s">
        <v>42</v>
      </c>
      <c r="AC21" s="15"/>
    </row>
    <row r="22" spans="1:29" ht="15.75" thickBot="1" x14ac:dyDescent="0.3">
      <c r="A22" s="28"/>
      <c r="D22" s="32" t="str">
        <f>IF(B15="√","√","")</f>
        <v/>
      </c>
      <c r="F22" t="s">
        <v>43</v>
      </c>
      <c r="J22" s="35" t="s">
        <v>34</v>
      </c>
      <c r="K22" s="36" t="s">
        <v>35</v>
      </c>
      <c r="L22" s="36"/>
      <c r="M22" s="37">
        <f>12*3.78541*365/1000000</f>
        <v>1.65800958E-2</v>
      </c>
      <c r="N22" s="38"/>
      <c r="O22" s="216"/>
      <c r="S22" s="15"/>
      <c r="U22" s="29"/>
      <c r="W22" t="s">
        <v>44</v>
      </c>
      <c r="AC22" s="15"/>
    </row>
    <row r="23" spans="1:29" ht="13.5" customHeight="1" x14ac:dyDescent="0.25">
      <c r="A23" s="28"/>
      <c r="D23" s="1"/>
      <c r="J23" s="35"/>
      <c r="K23" s="36"/>
      <c r="L23" s="36"/>
      <c r="M23" s="37"/>
      <c r="N23" s="38"/>
      <c r="O23" s="41"/>
      <c r="S23" s="15"/>
      <c r="U23" s="1"/>
      <c r="AC23" s="15"/>
    </row>
    <row r="24" spans="1:29" x14ac:dyDescent="0.25">
      <c r="A24" s="28"/>
      <c r="B24" s="17" t="str">
        <f>IF(ISBLANK(O24),"ALARM",IF(M8&lt;0,"ALARM",IF(ISNUMBER(M8),IF(M8=0,"",IF(ISBLANK(B13),IF(ISBLANK(D19),IF(O24&lt;&gt;M8*M20,B25,""),IF(O24&lt;&gt;M8*M19,"ALARM","")),"")),"Calculated value")))</f>
        <v/>
      </c>
      <c r="M24" s="18" t="s">
        <v>45</v>
      </c>
      <c r="N24" s="18"/>
      <c r="O24" s="42">
        <f>IF(ISBLANK(B13),IF(M8&lt;0,"",IF(ISNUMBER(M8),IF(ISBLANK(D19),IF(ISBLANK(D20),IF(ISBLANK(D21),IF(D22="",M8*M19,M8*M22),M8*M21),M8*M20),M8*M19),"")),0)</f>
        <v>8.6631000555000011</v>
      </c>
      <c r="P24" s="43"/>
      <c r="Q24" t="s">
        <v>46</v>
      </c>
      <c r="R24" s="21" t="s">
        <v>47</v>
      </c>
      <c r="S24" s="23"/>
      <c r="Z24" s="42">
        <f>IF(ISBLANK(U15),IF(Z8&lt;0,"",IF(ISNUMBER(Z8),IF(ISBLANK(U19),IF(ISBLANK(U20),IF(ISBLANK(U21),IF(ISBLANK(U22),Z8*M19,Z8*M22),Z8*M21),Z8*M20),Z8*M19),"")),0)</f>
        <v>15.958342207500001</v>
      </c>
      <c r="AA24" s="43"/>
      <c r="AB24" t="s">
        <v>46</v>
      </c>
      <c r="AC24" s="23" t="s">
        <v>48</v>
      </c>
    </row>
    <row r="25" spans="1:29" x14ac:dyDescent="0.25">
      <c r="A25" s="28"/>
      <c r="B25" s="44" t="s">
        <v>34</v>
      </c>
      <c r="I25" s="45"/>
      <c r="M25" s="18"/>
      <c r="N25" s="18"/>
      <c r="O25" s="17"/>
      <c r="S25" s="15"/>
      <c r="AC25" s="15"/>
    </row>
    <row r="26" spans="1:29" x14ac:dyDescent="0.25">
      <c r="A26" s="28"/>
      <c r="B26" s="17" t="str">
        <f>IF(ISBLANK(O26),"ALARM",IF(M9&lt;0,"ALARM",IF(ISNUMBER(M9),IF(M9=0,"",IF(ISBLANK(B13),IF(ISBLANK(D19),IF(O26&lt;&gt;M9*M20,B25,""),IF(O26&lt;&gt;M9*M19,"ALARM","")),"")),"Calculated value")))</f>
        <v/>
      </c>
      <c r="I26" s="45"/>
      <c r="M26" s="18" t="s">
        <v>49</v>
      </c>
      <c r="N26" s="18"/>
      <c r="O26" s="42">
        <f>IF(ISBLANK(B13),IF(M9&lt;0,"",IF(ISNUMBER(M9),IF(ISBLANK(D19),IF(ISBLANK(D20),IF(ISBLANK(D21),IF(D22="",M9*M19,M9*M22),M9*M21),M9*M20),M9*M19),"")),0)</f>
        <v>4.5940682112499998</v>
      </c>
      <c r="P26" s="43"/>
      <c r="Q26" t="s">
        <v>46</v>
      </c>
      <c r="R26" s="21" t="s">
        <v>50</v>
      </c>
      <c r="S26" s="23"/>
      <c r="Z26" s="42">
        <f>IF(ISBLANK(U15),IF(Z9&lt;0,"",IF(ISNUMBER(Z9),IF(ISBLANK(U19),IF(ISBLANK(U20),IF(ISBLANK(U21),IF(ISBLANK(U22),Z9*M19,Z9*M22),Z9*M21),Z9*M20),Z9*M19),"")),0)</f>
        <v>8.4627572312500003</v>
      </c>
      <c r="AA26" s="43"/>
      <c r="AB26" t="s">
        <v>46</v>
      </c>
      <c r="AC26" s="23" t="s">
        <v>51</v>
      </c>
    </row>
    <row r="27" spans="1:29" x14ac:dyDescent="0.25">
      <c r="A27" s="46"/>
      <c r="B27" s="47" t="s">
        <v>34</v>
      </c>
      <c r="C27" s="48"/>
      <c r="D27" s="48"/>
      <c r="E27" s="48"/>
      <c r="F27" s="48"/>
      <c r="G27" s="48"/>
      <c r="H27" s="48"/>
      <c r="I27" s="49"/>
      <c r="J27" s="48"/>
      <c r="K27" s="48"/>
      <c r="L27" s="48"/>
      <c r="M27" s="50"/>
      <c r="N27" s="50"/>
      <c r="O27" s="51"/>
      <c r="P27" s="48"/>
      <c r="Q27" s="48"/>
      <c r="R27" s="52"/>
      <c r="S27" s="53"/>
      <c r="Z27" s="43"/>
      <c r="AA27" s="43"/>
      <c r="AB27" t="s">
        <v>52</v>
      </c>
      <c r="AC27" s="23"/>
    </row>
    <row r="28" spans="1:29" x14ac:dyDescent="0.25">
      <c r="A28" s="28"/>
      <c r="H28" s="2" t="s">
        <v>53</v>
      </c>
      <c r="M28" s="18"/>
      <c r="N28" s="18"/>
      <c r="S28" s="15"/>
      <c r="T28" s="14"/>
      <c r="U28" s="14"/>
      <c r="V28" s="14"/>
      <c r="W28" s="14"/>
      <c r="X28" s="14"/>
      <c r="Y28" s="14"/>
      <c r="AC28" s="15"/>
    </row>
    <row r="29" spans="1:29" ht="13.5" customHeight="1" x14ac:dyDescent="0.25">
      <c r="A29" s="28"/>
      <c r="G29" t="s">
        <v>54</v>
      </c>
      <c r="J29" s="217" t="s">
        <v>55</v>
      </c>
      <c r="K29" s="217"/>
      <c r="L29" s="217"/>
      <c r="M29" s="217"/>
      <c r="N29" s="217"/>
      <c r="O29" s="217"/>
      <c r="P29" s="18"/>
      <c r="S29" s="15"/>
      <c r="AC29" s="15"/>
    </row>
    <row r="30" spans="1:29" x14ac:dyDescent="0.25">
      <c r="A30" s="28"/>
      <c r="F30" s="17" t="str">
        <f>IF(ISNUMBER(Q30),IF(OR(Q30=16,Q30=17,Q30=18,Q30=19,Q30=21),"","ALARM"),"Enter value")</f>
        <v/>
      </c>
      <c r="H30" s="2"/>
      <c r="J30" s="217"/>
      <c r="K30" s="217"/>
      <c r="L30" s="217"/>
      <c r="M30" s="217"/>
      <c r="N30" s="217"/>
      <c r="O30" s="217"/>
      <c r="P30" s="18" t="s">
        <v>56</v>
      </c>
      <c r="Q30" s="54">
        <v>21</v>
      </c>
      <c r="R30" s="14" t="s">
        <v>57</v>
      </c>
      <c r="S30" s="23"/>
      <c r="AC30" s="15"/>
    </row>
    <row r="31" spans="1:29" ht="15.75" thickBot="1" x14ac:dyDescent="0.3">
      <c r="A31" s="28"/>
      <c r="F31" s="17"/>
      <c r="H31" s="2"/>
      <c r="J31" s="55"/>
      <c r="K31" s="55"/>
      <c r="L31" s="55"/>
      <c r="M31" s="55"/>
      <c r="N31" s="55"/>
      <c r="O31" s="55"/>
      <c r="P31" s="18"/>
      <c r="Q31" s="56"/>
      <c r="R31" s="14"/>
      <c r="S31" s="23"/>
      <c r="AC31" s="15"/>
    </row>
    <row r="32" spans="1:29" ht="15.75" thickBot="1" x14ac:dyDescent="0.3">
      <c r="A32" s="28"/>
      <c r="F32" s="17" t="str">
        <f>IF(ISNUMBER(M32),IF(M32&lt;0,"ALARM",""),"Enter value")</f>
        <v/>
      </c>
      <c r="H32" s="2"/>
      <c r="J32" s="55"/>
      <c r="K32" s="18" t="s">
        <v>58</v>
      </c>
      <c r="L32" s="18"/>
      <c r="M32" s="122">
        <f>6365/43560</f>
        <v>0.14612029384756658</v>
      </c>
      <c r="O32" t="s">
        <v>59</v>
      </c>
      <c r="P32" s="18"/>
      <c r="Q32" s="56"/>
      <c r="R32" s="117" t="s">
        <v>60</v>
      </c>
      <c r="S32" s="23"/>
      <c r="X32" s="18" t="s">
        <v>58</v>
      </c>
      <c r="Z32" s="57">
        <f>IF(ISNUMBER(M32),M32,"")</f>
        <v>0.14612029384756658</v>
      </c>
      <c r="AB32" t="s">
        <v>59</v>
      </c>
      <c r="AC32" s="23" t="s">
        <v>60</v>
      </c>
    </row>
    <row r="33" spans="1:29" ht="15.75" thickBot="1" x14ac:dyDescent="0.3">
      <c r="A33" s="28"/>
      <c r="F33" s="17"/>
      <c r="H33" s="2"/>
      <c r="J33" s="55"/>
      <c r="K33" s="55"/>
      <c r="L33" s="55"/>
      <c r="M33" s="55"/>
      <c r="N33" s="55"/>
      <c r="O33" s="55"/>
      <c r="P33" s="18"/>
      <c r="Q33" s="56"/>
      <c r="R33" s="21"/>
      <c r="S33" s="23"/>
      <c r="X33" s="55"/>
      <c r="AC33" s="15"/>
    </row>
    <row r="34" spans="1:29" ht="15.75" thickBot="1" x14ac:dyDescent="0.3">
      <c r="A34" s="28"/>
      <c r="F34" s="17" t="str">
        <f>IF(ISNUMBER(M34),IF(M34&lt;0,"ALARM",""),"Enter value")</f>
        <v/>
      </c>
      <c r="H34" s="2"/>
      <c r="J34" s="55"/>
      <c r="K34" s="18" t="s">
        <v>61</v>
      </c>
      <c r="L34" s="18"/>
      <c r="M34" s="122">
        <v>0</v>
      </c>
      <c r="O34" t="s">
        <v>59</v>
      </c>
      <c r="P34" s="18"/>
      <c r="Q34" s="56"/>
      <c r="R34" s="117" t="s">
        <v>62</v>
      </c>
      <c r="S34" s="23"/>
      <c r="X34" s="18" t="s">
        <v>61</v>
      </c>
      <c r="Z34" s="57">
        <f>IF(ISNUMBER(M34),M34,"")</f>
        <v>0</v>
      </c>
      <c r="AB34" t="s">
        <v>59</v>
      </c>
      <c r="AC34" s="23" t="s">
        <v>62</v>
      </c>
    </row>
    <row r="35" spans="1:29" x14ac:dyDescent="0.25">
      <c r="A35" s="28"/>
      <c r="H35" s="2"/>
      <c r="M35" s="18"/>
      <c r="N35" s="18"/>
      <c r="S35" s="15"/>
      <c r="AC35" s="15"/>
    </row>
    <row r="36" spans="1:29" x14ac:dyDescent="0.25">
      <c r="A36" s="13"/>
      <c r="F36" s="17" t="str">
        <f>IF(ISNUMBER(M36),IF(M36&lt;0,"VALUE IS NEGATIVE",IF(M36=M32-M34,"","ALARM")),IF(ISBLANK(M36),"ALARM","Calculated value"))</f>
        <v/>
      </c>
      <c r="K36" s="18" t="s">
        <v>63</v>
      </c>
      <c r="L36" s="18"/>
      <c r="M36" s="57">
        <f>IF(AND(ISNUMBER(M32),ISNUMBER(M34)),M32-M34,"")</f>
        <v>0.14612029384756658</v>
      </c>
      <c r="O36" t="s">
        <v>59</v>
      </c>
      <c r="R36" s="21" t="s">
        <v>64</v>
      </c>
      <c r="S36" s="23"/>
      <c r="T36" s="14"/>
      <c r="U36" s="14"/>
      <c r="V36" s="14"/>
      <c r="X36" s="18" t="s">
        <v>63</v>
      </c>
      <c r="Y36" s="14"/>
      <c r="Z36" s="57">
        <f>IF(ISNUMBER(M36),M36,"")</f>
        <v>0.14612029384756658</v>
      </c>
      <c r="AB36" t="s">
        <v>59</v>
      </c>
      <c r="AC36" s="23" t="s">
        <v>64</v>
      </c>
    </row>
    <row r="37" spans="1:29" x14ac:dyDescent="0.25">
      <c r="A37" s="28"/>
      <c r="K37" s="18"/>
      <c r="L37" s="18"/>
      <c r="S37" s="23"/>
      <c r="T37" s="14"/>
      <c r="U37" s="14"/>
      <c r="V37" s="14"/>
      <c r="X37" s="18"/>
      <c r="Y37" s="14"/>
      <c r="AC37" s="15"/>
    </row>
    <row r="38" spans="1:29" x14ac:dyDescent="0.25">
      <c r="A38" s="28"/>
      <c r="F38" s="17" t="str">
        <f>IF(ISNUMBER(M38),IF(M38&lt;0,"VALUE IS NEGATIVE",IF(M38=M36-((M40+M44)/43560),"","ALARM")),IF(ISBLANK(M38),"ALARM","Calculated value"))</f>
        <v/>
      </c>
      <c r="K38" s="18" t="s">
        <v>65</v>
      </c>
      <c r="L38" s="18"/>
      <c r="M38" s="57">
        <f>IF(ISNUMBER(M36),M36-((M40+M44)/43560),"")</f>
        <v>0.10050505050505051</v>
      </c>
      <c r="O38" t="s">
        <v>59</v>
      </c>
      <c r="R38" s="21" t="s">
        <v>66</v>
      </c>
      <c r="S38" s="23"/>
      <c r="T38" s="14"/>
      <c r="U38" s="14"/>
      <c r="V38" s="14"/>
      <c r="X38" s="18" t="s">
        <v>65</v>
      </c>
      <c r="Y38" s="14"/>
      <c r="Z38" s="57">
        <f>IF(ISNUMBER(Z36),Z36-((Z40+Z44)/43560),"")</f>
        <v>0.10626721763085401</v>
      </c>
      <c r="AB38" t="s">
        <v>59</v>
      </c>
      <c r="AC38" s="23" t="s">
        <v>67</v>
      </c>
    </row>
    <row r="39" spans="1:29" ht="15.75" thickBot="1" x14ac:dyDescent="0.3">
      <c r="A39" s="28"/>
      <c r="S39" s="15"/>
      <c r="AC39" s="15"/>
    </row>
    <row r="40" spans="1:29" ht="15.75" thickBot="1" x14ac:dyDescent="0.3">
      <c r="A40" s="28"/>
      <c r="F40" s="17" t="str">
        <f>IF(OR(M40="",H40=""),"Enter values",IF(H40&lt;0,"ALARM",""))</f>
        <v/>
      </c>
      <c r="H40" s="123">
        <v>100</v>
      </c>
      <c r="I40" t="s">
        <v>68</v>
      </c>
      <c r="K40" s="18" t="s">
        <v>69</v>
      </c>
      <c r="L40" s="18"/>
      <c r="M40" s="123">
        <f>844</f>
        <v>844</v>
      </c>
      <c r="N40" s="58"/>
      <c r="O40" t="s">
        <v>70</v>
      </c>
      <c r="R40" s="117" t="s">
        <v>71</v>
      </c>
      <c r="S40" s="23"/>
      <c r="X40" s="18" t="s">
        <v>69</v>
      </c>
      <c r="Z40" s="123">
        <v>783</v>
      </c>
      <c r="AA40" s="58"/>
      <c r="AB40" t="s">
        <v>70</v>
      </c>
      <c r="AC40" s="127" t="s">
        <v>72</v>
      </c>
    </row>
    <row r="41" spans="1:29" x14ac:dyDescent="0.25">
      <c r="A41" s="59"/>
      <c r="B41" s="16"/>
      <c r="J41" s="60" t="s">
        <v>73</v>
      </c>
      <c r="K41" s="18" t="s">
        <v>35</v>
      </c>
      <c r="L41" s="18"/>
      <c r="M41" s="61">
        <f>(((0.75*H40)+(100-H40))/100)*40*1.5*28.3168/12/1000000</f>
        <v>1.0618800000000001E-4</v>
      </c>
      <c r="N41" s="62"/>
      <c r="O41" s="35" t="s">
        <v>34</v>
      </c>
      <c r="S41" s="15"/>
      <c r="X41" s="18"/>
      <c r="Z41" s="63">
        <v>1.4158399999999999E-4</v>
      </c>
      <c r="AA41" s="62"/>
      <c r="AC41" s="15"/>
    </row>
    <row r="42" spans="1:29" x14ac:dyDescent="0.25">
      <c r="A42" s="28"/>
      <c r="F42" s="17" t="str">
        <f>IF(ISNUMBER(O42),IF(O42&lt;=M40*40*1.5*28.3168/12/1000000,"","ALARM"),IF(ISBLANK(O42),"ALARM","Calculated value"))</f>
        <v/>
      </c>
      <c r="H42" s="125" t="s">
        <v>173</v>
      </c>
      <c r="M42" s="36" t="s">
        <v>74</v>
      </c>
      <c r="N42" s="36"/>
      <c r="O42" s="64">
        <f>IF(AND(ISNUMBER(M40),ISNUMBER(H40)),M40*M41,"")</f>
        <v>8.9622672E-2</v>
      </c>
      <c r="P42" s="65"/>
      <c r="Q42" t="s">
        <v>46</v>
      </c>
      <c r="R42" s="21" t="s">
        <v>75</v>
      </c>
      <c r="S42" s="23"/>
      <c r="T42" s="14"/>
      <c r="U42" s="14"/>
      <c r="V42" s="14"/>
      <c r="X42" s="18" t="s">
        <v>76</v>
      </c>
      <c r="Y42" s="14"/>
      <c r="Z42" s="66">
        <f>IF(ISNUMBER(Z40),Z40*Z41,"")</f>
        <v>0.110860272</v>
      </c>
      <c r="AA42" s="67"/>
      <c r="AB42" t="s">
        <v>46</v>
      </c>
      <c r="AC42" s="23" t="s">
        <v>77</v>
      </c>
    </row>
    <row r="43" spans="1:29" ht="15.75" thickBot="1" x14ac:dyDescent="0.3">
      <c r="A43" s="28"/>
      <c r="B43" s="24"/>
      <c r="F43" s="24"/>
      <c r="G43" s="24"/>
      <c r="K43" s="18"/>
      <c r="L43" s="18"/>
      <c r="M43" s="36"/>
      <c r="N43" s="36"/>
      <c r="S43" s="15"/>
      <c r="AC43" s="15"/>
    </row>
    <row r="44" spans="1:29" ht="15.75" thickBot="1" x14ac:dyDescent="0.3">
      <c r="A44" s="28"/>
      <c r="F44" s="17" t="str">
        <f>IF(M44="","Enter value","")</f>
        <v/>
      </c>
      <c r="K44" s="18" t="s">
        <v>78</v>
      </c>
      <c r="L44" s="18"/>
      <c r="M44" s="124">
        <v>1143</v>
      </c>
      <c r="N44" s="68"/>
      <c r="O44" t="s">
        <v>70</v>
      </c>
      <c r="R44" s="21" t="s">
        <v>79</v>
      </c>
      <c r="S44" s="23"/>
      <c r="X44" s="18" t="s">
        <v>78</v>
      </c>
      <c r="Z44" s="124">
        <v>953</v>
      </c>
      <c r="AA44" s="68"/>
      <c r="AB44" t="s">
        <v>70</v>
      </c>
      <c r="AC44" s="127" t="s">
        <v>80</v>
      </c>
    </row>
    <row r="45" spans="1:29" x14ac:dyDescent="0.25">
      <c r="A45" s="28"/>
      <c r="J45" s="39"/>
      <c r="K45" s="18" t="s">
        <v>35</v>
      </c>
      <c r="L45" s="18"/>
      <c r="M45" s="61">
        <f>40*0.75*28.3168/12/1000000</f>
        <v>7.0791999999999996E-5</v>
      </c>
      <c r="N45" s="62"/>
      <c r="O45" s="35" t="s">
        <v>34</v>
      </c>
      <c r="S45" s="15"/>
      <c r="AC45" s="15"/>
    </row>
    <row r="46" spans="1:29" x14ac:dyDescent="0.25">
      <c r="A46" s="28"/>
      <c r="F46" s="17" t="str">
        <f>IF(ISNUMBER(O46),IF(O46=M44*40*0.75*28.3168/12/1000000,"","ALARM"),IF(ISBLANK(O46),"ALARM","Calculated value"))</f>
        <v/>
      </c>
      <c r="J46" s="17"/>
      <c r="M46" s="36" t="s">
        <v>74</v>
      </c>
      <c r="N46" s="36"/>
      <c r="O46" s="66">
        <f>IF(ISNUMBER(M44),M44*M45,"")</f>
        <v>8.0915255999999991E-2</v>
      </c>
      <c r="P46" s="67"/>
      <c r="Q46" t="s">
        <v>46</v>
      </c>
      <c r="R46" s="21" t="s">
        <v>81</v>
      </c>
      <c r="S46" s="23"/>
      <c r="T46" s="14"/>
      <c r="U46" s="14"/>
      <c r="V46" s="14"/>
      <c r="X46" s="18" t="s">
        <v>82</v>
      </c>
      <c r="Y46" s="14"/>
      <c r="Z46" s="66">
        <f>IF(ISNUMBER(Z44),Z44*M45,"")</f>
        <v>6.746477599999999E-2</v>
      </c>
      <c r="AA46" s="67"/>
      <c r="AB46" t="s">
        <v>46</v>
      </c>
      <c r="AC46" s="23" t="s">
        <v>83</v>
      </c>
    </row>
    <row r="47" spans="1:29" x14ac:dyDescent="0.25">
      <c r="A47" s="28"/>
      <c r="M47" s="36"/>
      <c r="N47" s="36"/>
      <c r="O47" s="67"/>
      <c r="P47" s="67"/>
      <c r="R47" s="21"/>
      <c r="S47" s="23"/>
      <c r="T47" s="14"/>
      <c r="U47" s="14"/>
      <c r="V47" s="14"/>
      <c r="AC47" s="15"/>
    </row>
    <row r="48" spans="1:29" ht="15.75" thickBot="1" x14ac:dyDescent="0.3">
      <c r="A48" s="69"/>
      <c r="B48" s="9"/>
      <c r="C48" s="9"/>
      <c r="D48" s="9"/>
      <c r="E48" s="9"/>
      <c r="F48" s="9"/>
      <c r="G48" s="9"/>
      <c r="H48" s="10" t="s">
        <v>84</v>
      </c>
      <c r="I48" s="9"/>
      <c r="J48" s="9"/>
      <c r="K48" s="73"/>
      <c r="L48" s="9"/>
      <c r="M48" s="73" t="s">
        <v>172</v>
      </c>
      <c r="N48" s="70"/>
      <c r="O48" s="9"/>
      <c r="P48" s="9"/>
      <c r="Q48" s="9"/>
      <c r="R48" s="11"/>
      <c r="S48" s="12"/>
      <c r="Z48" s="71"/>
      <c r="AA48" s="71"/>
      <c r="AC48" s="15"/>
    </row>
    <row r="49" spans="1:29" ht="15.75" thickBot="1" x14ac:dyDescent="0.3">
      <c r="A49" s="28"/>
      <c r="F49" s="17" t="str">
        <f>IF(ISNUMBER(M49),IF(M49&gt;0,IF(M49&gt;(M38*43560),"TURF AREA TOO LARGE",""),""),"Enter value")</f>
        <v/>
      </c>
      <c r="K49" s="18" t="s">
        <v>171</v>
      </c>
      <c r="L49" s="18"/>
      <c r="M49" s="124">
        <v>4378</v>
      </c>
      <c r="N49" s="68"/>
      <c r="O49" t="s">
        <v>70</v>
      </c>
      <c r="S49" s="15"/>
      <c r="X49" s="18" t="s">
        <v>170</v>
      </c>
      <c r="Z49" s="124">
        <v>4468</v>
      </c>
      <c r="AA49" s="71"/>
      <c r="AB49" t="s">
        <v>70</v>
      </c>
      <c r="AC49" s="15"/>
    </row>
    <row r="50" spans="1:29" x14ac:dyDescent="0.25">
      <c r="A50" s="28"/>
      <c r="J50" s="39"/>
      <c r="K50" s="18" t="s">
        <v>35</v>
      </c>
      <c r="L50" s="18"/>
      <c r="M50" s="61">
        <f>3*0.25*0.000453592</f>
        <v>3.4019399999999999E-4</v>
      </c>
      <c r="N50" s="62"/>
      <c r="O50" s="35" t="s">
        <v>34</v>
      </c>
      <c r="S50" s="15"/>
      <c r="Z50" s="71"/>
      <c r="AA50" s="71"/>
      <c r="AC50" s="15"/>
    </row>
    <row r="51" spans="1:29" x14ac:dyDescent="0.25">
      <c r="A51" s="28"/>
      <c r="F51" s="17" t="str">
        <f>IF(ISNUMBER(O51),IF(O51=M49*3*0.25*0.000453592,"","ALARM"),IF(ISBLANK(O51),"ALARM","Calculated value"))</f>
        <v/>
      </c>
      <c r="J51" s="17"/>
      <c r="M51" s="18" t="s">
        <v>74</v>
      </c>
      <c r="N51" s="18"/>
      <c r="O51" s="57">
        <f>IF(ISNUMBER(M49),M49*M50,"")</f>
        <v>1.4893693319999999</v>
      </c>
      <c r="P51" s="72"/>
      <c r="Q51" t="s">
        <v>46</v>
      </c>
      <c r="R51" s="21" t="s">
        <v>85</v>
      </c>
      <c r="S51" s="23"/>
      <c r="T51" s="14"/>
      <c r="U51" s="14"/>
      <c r="V51" s="14"/>
      <c r="W51" s="14"/>
      <c r="X51" s="18" t="s">
        <v>86</v>
      </c>
      <c r="Y51" s="14"/>
      <c r="Z51" s="57">
        <f>IF(ISNUMBER(Z49),Z49*M50,"")</f>
        <v>1.5199867919999999</v>
      </c>
      <c r="AA51" s="72"/>
      <c r="AB51" t="s">
        <v>46</v>
      </c>
      <c r="AC51" s="23" t="s">
        <v>87</v>
      </c>
    </row>
    <row r="52" spans="1:29" x14ac:dyDescent="0.25">
      <c r="A52" s="28"/>
      <c r="M52" s="18"/>
      <c r="N52" s="18"/>
      <c r="O52" s="72"/>
      <c r="P52" s="72"/>
      <c r="R52" s="21"/>
      <c r="S52" s="23"/>
      <c r="T52" s="14"/>
      <c r="U52" s="14"/>
      <c r="V52" s="14"/>
      <c r="W52" s="14"/>
      <c r="X52" s="14"/>
      <c r="Y52" s="14"/>
      <c r="Z52" s="71"/>
      <c r="AA52" s="71"/>
      <c r="AB52" s="71"/>
      <c r="AC52" s="15"/>
    </row>
    <row r="53" spans="1:29" x14ac:dyDescent="0.25">
      <c r="A53" s="69"/>
      <c r="B53" s="9"/>
      <c r="C53" s="9"/>
      <c r="D53" s="9"/>
      <c r="E53" s="9"/>
      <c r="F53" s="9"/>
      <c r="G53" s="9"/>
      <c r="H53" s="10" t="s">
        <v>88</v>
      </c>
      <c r="I53" s="9"/>
      <c r="J53" s="9"/>
      <c r="K53" s="73"/>
      <c r="L53" s="73"/>
      <c r="M53" s="73"/>
      <c r="N53" s="73"/>
      <c r="O53" s="9"/>
      <c r="P53" s="9"/>
      <c r="Q53" s="9"/>
      <c r="R53" s="11"/>
      <c r="S53" s="12"/>
      <c r="T53" s="217" t="s">
        <v>89</v>
      </c>
      <c r="U53" s="199"/>
      <c r="V53" s="199"/>
      <c r="W53" s="199"/>
      <c r="X53" s="199"/>
      <c r="AC53" s="15"/>
    </row>
    <row r="54" spans="1:29" x14ac:dyDescent="0.25">
      <c r="A54" s="28"/>
      <c r="F54" s="17" t="str">
        <f>IF(ISNUMBER(O54),IF(O54=O24+O42+O46+O51,"","ALARM"),IF(ISBLANK(O54),"ALARM","Calculated value"))</f>
        <v/>
      </c>
      <c r="K54" s="18"/>
      <c r="L54" s="18"/>
      <c r="M54" s="18" t="s">
        <v>90</v>
      </c>
      <c r="N54" s="18"/>
      <c r="O54" s="74">
        <f>IF(ISNUMBER(O24+O42+O46+O51),IF(OR(M38&lt;0,M49&gt;(M38*43560)),"",O24+O42+O46+O51),"")</f>
        <v>10.323007315500004</v>
      </c>
      <c r="P54" s="75"/>
      <c r="Q54" t="s">
        <v>46</v>
      </c>
      <c r="R54" s="21" t="s">
        <v>91</v>
      </c>
      <c r="S54" s="23" t="s">
        <v>92</v>
      </c>
      <c r="T54" s="199"/>
      <c r="U54" s="199"/>
      <c r="V54" s="199"/>
      <c r="W54" s="199"/>
      <c r="X54" s="199"/>
      <c r="Y54" s="18"/>
      <c r="Z54" s="74">
        <f>IF(ISNUMBER(Z24+Z42+Z46+Z51),IF(OR(Z38&lt;0,Z49&gt;(Z38*43560)),"",Z24+Z42+Z46+Z51),"")</f>
        <v>17.656654047500002</v>
      </c>
      <c r="AA54" s="75"/>
      <c r="AB54" t="s">
        <v>46</v>
      </c>
      <c r="AC54" s="23" t="s">
        <v>93</v>
      </c>
    </row>
    <row r="55" spans="1:29" x14ac:dyDescent="0.25">
      <c r="A55" s="28"/>
      <c r="F55" s="17"/>
      <c r="K55" s="18"/>
      <c r="L55" s="18"/>
      <c r="M55" s="18"/>
      <c r="N55" s="18"/>
      <c r="O55" s="75"/>
      <c r="P55" s="75"/>
      <c r="R55" s="21"/>
      <c r="S55" s="23"/>
      <c r="T55" s="34"/>
      <c r="U55" s="34"/>
      <c r="V55" s="34"/>
      <c r="W55" s="34"/>
      <c r="X55" s="34"/>
      <c r="Y55" s="18"/>
      <c r="Z55" s="75"/>
      <c r="AA55" s="75"/>
      <c r="AC55" s="23"/>
    </row>
    <row r="56" spans="1:29" x14ac:dyDescent="0.25">
      <c r="A56" s="28"/>
      <c r="F56" s="17" t="str">
        <f>IF(ISNUMBER(O56),IF(O56=O26+O42+O46+O51,"","ALARM"),IF(ISBLANK(O56),"ALARM","Calculated value"))</f>
        <v/>
      </c>
      <c r="K56" s="18"/>
      <c r="L56" s="18"/>
      <c r="M56" s="18" t="s">
        <v>94</v>
      </c>
      <c r="N56" s="18"/>
      <c r="O56" s="74">
        <f>IF(ISNUMBER(O26+O42+O46+O51),IF(OR(M38&lt;0,M49&gt;(M38*43560)),"",O26+O42+O46+O51),"")</f>
        <v>6.2539754712499995</v>
      </c>
      <c r="P56" s="75"/>
      <c r="Q56" t="s">
        <v>46</v>
      </c>
      <c r="R56" s="21" t="s">
        <v>95</v>
      </c>
      <c r="S56" s="23" t="s">
        <v>96</v>
      </c>
      <c r="T56" s="34"/>
      <c r="U56" s="34"/>
      <c r="V56" s="34"/>
      <c r="W56" s="34"/>
      <c r="X56" s="18" t="s">
        <v>97</v>
      </c>
      <c r="Y56" s="18"/>
      <c r="Z56" s="74">
        <f>IF(ISNUMBER(Z26+Z42+Z46+Z51),IF(OR(Z38&lt;0,Z49&gt;(Z38*43560)),"",Z26+Z42+Z46+Z51),"")</f>
        <v>10.161069071249999</v>
      </c>
      <c r="AA56" s="75"/>
      <c r="AB56" t="s">
        <v>46</v>
      </c>
      <c r="AC56" s="23" t="s">
        <v>98</v>
      </c>
    </row>
    <row r="57" spans="1:29" x14ac:dyDescent="0.25">
      <c r="A57" s="28"/>
      <c r="F57" s="24"/>
      <c r="K57" s="18"/>
      <c r="L57" s="18"/>
      <c r="M57" s="18"/>
      <c r="N57" s="18"/>
      <c r="R57" s="21"/>
      <c r="S57" s="23"/>
      <c r="T57" s="14"/>
      <c r="U57" s="14"/>
      <c r="V57" s="14"/>
      <c r="W57" s="14"/>
      <c r="X57" s="18"/>
      <c r="Y57" s="18"/>
      <c r="AC57" s="15"/>
    </row>
    <row r="58" spans="1:29" x14ac:dyDescent="0.25">
      <c r="A58" s="28"/>
      <c r="F58" s="17" t="str">
        <f>IF(ISNUMBER(O58),IF(O58=AVERAGE(O54,O56)/M32,"","ALARM"),IF(ISBLANK(O58),"ALARM","Calculated value"))</f>
        <v/>
      </c>
      <c r="K58" s="18"/>
      <c r="L58" s="18"/>
      <c r="M58" s="18" t="s">
        <v>99</v>
      </c>
      <c r="N58" s="18"/>
      <c r="O58" s="76">
        <f>IF(AND(ISNUMBER(M36),ISNUMBER(O54),ISNUMBER(O56)),AVERAGE(O54,O56)/M32,"")</f>
        <v>56.723752568014923</v>
      </c>
      <c r="P58" s="75"/>
      <c r="Q58" t="s">
        <v>100</v>
      </c>
      <c r="R58" s="77" t="s">
        <v>101</v>
      </c>
      <c r="S58" s="23" t="s">
        <v>102</v>
      </c>
      <c r="T58" s="14"/>
      <c r="U58" s="14"/>
      <c r="V58" s="14"/>
      <c r="W58" s="14"/>
      <c r="X58" s="18" t="s">
        <v>103</v>
      </c>
      <c r="Z58" s="76">
        <f>IF(AND(ISNUMBER(Z36),ISNUMBER(Z54),ISNUMBER(Z56)),AVERAGE(Z54,Z56)/Z32,"")</f>
        <v>95.187746979791839</v>
      </c>
      <c r="AA58" s="75"/>
      <c r="AB58" t="s">
        <v>100</v>
      </c>
      <c r="AC58" s="78" t="s">
        <v>104</v>
      </c>
    </row>
    <row r="59" spans="1:29" x14ac:dyDescent="0.25">
      <c r="A59" s="46"/>
      <c r="B59" s="48"/>
      <c r="C59" s="48"/>
      <c r="D59" s="48"/>
      <c r="E59" s="48"/>
      <c r="F59" s="48"/>
      <c r="G59" s="48"/>
      <c r="H59" s="48"/>
      <c r="I59" s="48"/>
      <c r="J59" s="48"/>
      <c r="K59" s="50"/>
      <c r="L59" s="50"/>
      <c r="M59" s="50"/>
      <c r="N59" s="50"/>
      <c r="O59" s="48"/>
      <c r="P59" s="48"/>
      <c r="Q59" s="48"/>
      <c r="R59" s="79"/>
      <c r="S59" s="15"/>
      <c r="AC59" s="78"/>
    </row>
    <row r="60" spans="1:29" x14ac:dyDescent="0.25">
      <c r="A60" s="7"/>
      <c r="B60" s="9"/>
      <c r="C60" s="9"/>
      <c r="D60" s="9"/>
      <c r="E60" s="9"/>
      <c r="F60" s="9"/>
      <c r="G60" s="9"/>
      <c r="H60" s="10" t="s">
        <v>201</v>
      </c>
      <c r="I60" s="9"/>
      <c r="J60" s="9"/>
      <c r="K60" s="73"/>
      <c r="L60" s="73"/>
      <c r="M60" s="73"/>
      <c r="N60" s="73"/>
      <c r="O60" s="9"/>
      <c r="P60" s="9"/>
      <c r="Q60" s="9"/>
      <c r="R60" s="11"/>
      <c r="S60" s="9"/>
      <c r="T60" s="12"/>
      <c r="U60" s="180" t="s">
        <v>106</v>
      </c>
      <c r="Y60" s="80"/>
      <c r="AC60" s="15"/>
    </row>
    <row r="61" spans="1:29" ht="13.5" customHeight="1" x14ac:dyDescent="0.25">
      <c r="A61" s="28"/>
      <c r="F61" s="17" t="str">
        <f>IF(ISNUMBER(O61),IF(O61=O54/((M8*3.78541*365/1000000)+((M40*40*28.3168/12/1000000)+(O46/0.75))+(M38*43560*28.3168*Q30/12/1000000)),"","ALARM"),IF(ISBLANK(O61),"ALARM","Calculated value"))</f>
        <v/>
      </c>
      <c r="K61" s="18"/>
      <c r="L61" s="18"/>
      <c r="M61" s="18"/>
      <c r="N61" s="18"/>
      <c r="O61" s="206">
        <f>IF(AND(ISNUMBER(O58),OR(Q30=16,Q30=17,Q30=18,Q30=19,Q30=21)),O54/((M8*3.78541*365/1000000)+((M40*40*28.3168/12/1000000)+(O46/0.75))+(M38*43560*28.3168*Q30/12/1000000)),"")</f>
        <v>11.997171815589992</v>
      </c>
      <c r="Q61" s="197" t="s">
        <v>107</v>
      </c>
      <c r="R61" s="201" t="s">
        <v>108</v>
      </c>
      <c r="S61" s="211" t="s">
        <v>109</v>
      </c>
      <c r="T61" s="209"/>
      <c r="U61" s="212" t="s">
        <v>110</v>
      </c>
      <c r="V61" s="213"/>
      <c r="W61" s="213"/>
      <c r="X61" s="213"/>
      <c r="Y61" s="80"/>
      <c r="Z61" s="206">
        <f>IF(AND(ISNUMBER(Z58),OR(Q30=16,Q30=17,Q30=18,Q30=19,Q30=21)),Z54/((Z8*3.78541*365/1000000)+((Z40*40*28.3168/12/1000000)+(Z46/0.75))+(Z38*43560*28.3168*Q30/12/1000000)),"")</f>
        <v>20.792107257476669</v>
      </c>
      <c r="AB61" s="197" t="s">
        <v>107</v>
      </c>
      <c r="AC61" s="198" t="s">
        <v>111</v>
      </c>
    </row>
    <row r="62" spans="1:29" ht="13.5" customHeight="1" x14ac:dyDescent="0.25">
      <c r="A62" s="28"/>
      <c r="K62" s="18"/>
      <c r="L62" s="18"/>
      <c r="M62" s="18" t="s">
        <v>112</v>
      </c>
      <c r="N62" s="18"/>
      <c r="O62" s="210"/>
      <c r="Q62" s="197"/>
      <c r="R62" s="201"/>
      <c r="S62" s="208" t="s">
        <v>113</v>
      </c>
      <c r="T62" s="209"/>
      <c r="U62" s="214"/>
      <c r="V62" s="213"/>
      <c r="W62" s="213"/>
      <c r="X62" s="213"/>
      <c r="Y62" s="80"/>
      <c r="Z62" s="207"/>
      <c r="AB62" s="197"/>
      <c r="AC62" s="198"/>
    </row>
    <row r="63" spans="1:29" ht="13.5" customHeight="1" x14ac:dyDescent="0.25">
      <c r="A63" s="28"/>
      <c r="K63" s="18"/>
      <c r="L63" s="18"/>
      <c r="M63" s="18"/>
      <c r="N63" s="18"/>
      <c r="O63" s="81"/>
      <c r="Q63" s="82"/>
      <c r="R63" s="77"/>
      <c r="S63" s="83"/>
      <c r="T63" s="78"/>
      <c r="U63" s="83"/>
      <c r="Y63" s="80"/>
      <c r="Z63" s="82"/>
      <c r="AB63" s="82"/>
      <c r="AC63" s="78"/>
    </row>
    <row r="64" spans="1:29" ht="13.5" customHeight="1" x14ac:dyDescent="0.25">
      <c r="A64" s="28"/>
      <c r="F64" s="17" t="str">
        <f>IF(ISNUMBER(O64),IF(O64=O56/((M9*3.78541*365/1000000)+((M40*40*28.3168/12/1000000)+(O46/0.75))+(M38*43560*28.3168*Q30/12/1000000)),"","ALARM"),IF(ISBLANK(O64),"ALARM","Calculated value"))</f>
        <v/>
      </c>
      <c r="K64" s="18"/>
      <c r="L64" s="18"/>
      <c r="M64" s="18"/>
      <c r="N64" s="18"/>
      <c r="O64" s="206">
        <f>IF(AND(ISNUMBER(O58),OR(Q30=16,Q30=17,Q30=18,Q30=19,Q30=21)),O56/((M9*3.78541*365/1000000)+((M40*40*28.3168/12/1000000)+(O46/0.75))+(M38*43560*28.3168*Q30/12/1000000)),"")</f>
        <v>9.6766751574201546</v>
      </c>
      <c r="Q64" s="197" t="s">
        <v>107</v>
      </c>
      <c r="R64" s="201" t="s">
        <v>114</v>
      </c>
      <c r="S64" s="211" t="s">
        <v>115</v>
      </c>
      <c r="T64" s="209"/>
      <c r="U64" s="212" t="s">
        <v>116</v>
      </c>
      <c r="V64" s="213"/>
      <c r="W64" s="213"/>
      <c r="X64" s="213"/>
      <c r="Y64" s="80"/>
      <c r="Z64" s="206">
        <f>IF(AND(ISNUMBER(Z58),OR(Q30=16,Q30=17,Q30=18,Q30=19,Q30=21)),Z56/((Z9*3.78541*365/1000000)+((Z40*40*28.3168/12/1000000)+(Z46/0.75))+(Z38*43560*28.3168*Q30/12/1000000)),"")</f>
        <v>16.00066900794706</v>
      </c>
      <c r="AB64" s="197" t="s">
        <v>107</v>
      </c>
      <c r="AC64" s="198" t="s">
        <v>117</v>
      </c>
    </row>
    <row r="65" spans="1:29" ht="13.5" customHeight="1" x14ac:dyDescent="0.25">
      <c r="A65" s="28"/>
      <c r="K65" s="18"/>
      <c r="L65" s="18"/>
      <c r="M65" s="18" t="s">
        <v>118</v>
      </c>
      <c r="N65" s="18"/>
      <c r="O65" s="210"/>
      <c r="Q65" s="197"/>
      <c r="R65" s="201"/>
      <c r="S65" s="208" t="s">
        <v>119</v>
      </c>
      <c r="T65" s="209"/>
      <c r="U65" s="214"/>
      <c r="V65" s="213"/>
      <c r="W65" s="213"/>
      <c r="X65" s="213"/>
      <c r="Y65" s="80"/>
      <c r="Z65" s="210"/>
      <c r="AB65" s="197"/>
      <c r="AC65" s="198"/>
    </row>
    <row r="66" spans="1:29" ht="13.5" customHeight="1" x14ac:dyDescent="0.25">
      <c r="A66" s="28"/>
      <c r="K66" s="18"/>
      <c r="L66" s="18"/>
      <c r="M66" s="18"/>
      <c r="N66" s="18"/>
      <c r="O66" s="82"/>
      <c r="Q66" s="82"/>
      <c r="R66" s="21"/>
      <c r="S66" s="84"/>
      <c r="T66" s="85"/>
      <c r="U66" s="83"/>
      <c r="AC66" s="15"/>
    </row>
    <row r="67" spans="1:29" ht="13.5" customHeight="1" x14ac:dyDescent="0.25">
      <c r="A67" s="28"/>
      <c r="F67" s="17" t="str">
        <f>IF(ISNUMBER(O67),IF(O67=AVERAGE(O61,O64),"","ALARM"),IF(ISBLANK(O67),"ALARM","Calculated value"))</f>
        <v/>
      </c>
      <c r="K67" s="18"/>
      <c r="L67" s="18"/>
      <c r="M67" s="18"/>
      <c r="N67" s="18"/>
      <c r="O67" s="195">
        <f>IF(AND(ISNUMBER(O61),ISNUMBER(O64)),AVERAGE(O61,O64),"")</f>
        <v>10.836923486505073</v>
      </c>
      <c r="Q67" s="197" t="s">
        <v>107</v>
      </c>
      <c r="R67" s="201" t="s">
        <v>120</v>
      </c>
      <c r="S67" s="202" t="s">
        <v>121</v>
      </c>
      <c r="T67" s="85"/>
      <c r="U67" s="203" t="s">
        <v>122</v>
      </c>
      <c r="V67" s="204"/>
      <c r="W67" s="204"/>
      <c r="X67" s="204"/>
      <c r="Z67" s="195">
        <f>IF(AND(ISNUMBER(Z61),ISNUMBER(Z64)),AVERAGE(Z61,Z64),"")</f>
        <v>18.396388132711863</v>
      </c>
      <c r="AB67" s="197" t="s">
        <v>107</v>
      </c>
      <c r="AC67" s="198" t="s">
        <v>123</v>
      </c>
    </row>
    <row r="68" spans="1:29" ht="13.5" customHeight="1" x14ac:dyDescent="0.25">
      <c r="A68" s="28"/>
      <c r="K68" s="18"/>
      <c r="L68" s="18"/>
      <c r="M68" s="18" t="s">
        <v>124</v>
      </c>
      <c r="N68" s="18"/>
      <c r="O68" s="196"/>
      <c r="Q68" s="197"/>
      <c r="R68" s="201"/>
      <c r="S68" s="202"/>
      <c r="T68" s="85"/>
      <c r="U68" s="205"/>
      <c r="V68" s="204"/>
      <c r="W68" s="204"/>
      <c r="X68" s="204"/>
      <c r="Y68" s="80"/>
      <c r="Z68" s="196"/>
      <c r="AB68" s="197"/>
      <c r="AC68" s="198"/>
    </row>
    <row r="69" spans="1:29" x14ac:dyDescent="0.25">
      <c r="A69" s="46" t="s">
        <v>125</v>
      </c>
      <c r="B69" s="48"/>
      <c r="C69" s="48"/>
      <c r="D69" s="48"/>
      <c r="E69" s="48"/>
      <c r="F69" s="48"/>
      <c r="G69" s="48"/>
      <c r="H69" s="48"/>
      <c r="I69" s="48"/>
      <c r="J69" s="48"/>
      <c r="K69" s="50"/>
      <c r="L69" s="50"/>
      <c r="M69" s="50"/>
      <c r="N69" s="50"/>
      <c r="O69" s="86"/>
      <c r="P69" s="48"/>
      <c r="Q69" s="48"/>
      <c r="R69" s="52"/>
      <c r="S69" s="48"/>
      <c r="T69" s="53"/>
      <c r="U69" s="48"/>
      <c r="V69" s="48"/>
      <c r="W69" s="48"/>
      <c r="X69" s="48"/>
      <c r="Y69" s="48"/>
      <c r="Z69" s="87"/>
      <c r="AA69" s="87"/>
      <c r="AB69" s="48"/>
      <c r="AC69" s="53"/>
    </row>
    <row r="70" spans="1:29" x14ac:dyDescent="0.25">
      <c r="A70" s="175" t="s">
        <v>126</v>
      </c>
      <c r="B70" s="176"/>
      <c r="C70" s="176"/>
      <c r="D70" s="176"/>
      <c r="E70" s="176"/>
      <c r="F70" s="176"/>
      <c r="G70" s="176"/>
      <c r="H70" s="176"/>
      <c r="I70" s="176"/>
      <c r="J70" s="176"/>
      <c r="K70" s="177"/>
      <c r="L70" s="177"/>
      <c r="M70" s="177"/>
      <c r="N70" s="177"/>
      <c r="O70" s="176"/>
      <c r="P70" s="176"/>
      <c r="Q70" s="176"/>
      <c r="R70" s="178"/>
      <c r="S70" s="176"/>
      <c r="T70" s="176"/>
      <c r="U70" s="176"/>
      <c r="V70" s="176"/>
      <c r="W70" s="176"/>
      <c r="X70" s="176"/>
      <c r="Y70" s="176"/>
      <c r="Z70" s="176"/>
      <c r="AA70" s="176"/>
      <c r="AB70" s="176"/>
      <c r="AC70" s="179"/>
    </row>
    <row r="71" spans="1:29" x14ac:dyDescent="0.25">
      <c r="A71" s="13"/>
      <c r="K71" s="18"/>
      <c r="L71" s="18"/>
      <c r="M71" s="18"/>
      <c r="N71" s="18"/>
      <c r="AC71" s="15"/>
    </row>
    <row r="72" spans="1:29" x14ac:dyDescent="0.25">
      <c r="A72" s="88" t="s">
        <v>127</v>
      </c>
      <c r="K72" s="18"/>
      <c r="L72" s="18"/>
      <c r="M72" s="18"/>
      <c r="N72" s="18"/>
      <c r="AC72" s="15"/>
    </row>
    <row r="73" spans="1:29" ht="15.75" thickBot="1" x14ac:dyDescent="0.3">
      <c r="A73" s="28"/>
      <c r="B73" s="128" t="s">
        <v>25</v>
      </c>
      <c r="C73" s="128"/>
      <c r="D73" s="128" t="s">
        <v>26</v>
      </c>
      <c r="AC73" s="15"/>
    </row>
    <row r="74" spans="1:29" ht="15.75" thickBot="1" x14ac:dyDescent="0.3">
      <c r="A74" s="13" t="s">
        <v>128</v>
      </c>
      <c r="B74" s="129"/>
      <c r="C74" s="119"/>
      <c r="D74" s="129"/>
      <c r="F74" s="199" t="s">
        <v>176</v>
      </c>
      <c r="G74" s="199"/>
      <c r="H74" s="199"/>
      <c r="I74" s="199"/>
      <c r="J74" s="199"/>
      <c r="K74" s="199"/>
      <c r="L74" s="199"/>
      <c r="M74" s="199"/>
      <c r="N74" s="199"/>
      <c r="O74" s="199"/>
      <c r="P74" s="199"/>
      <c r="Q74" s="199"/>
      <c r="R74" s="199"/>
      <c r="S74" s="199"/>
      <c r="T74" s="199"/>
      <c r="U74" s="199"/>
      <c r="V74" s="199"/>
      <c r="W74" s="199"/>
      <c r="X74" s="199"/>
      <c r="Y74" s="199"/>
      <c r="Z74" s="199"/>
      <c r="AA74" s="199"/>
      <c r="AB74" s="199"/>
      <c r="AC74" s="200"/>
    </row>
    <row r="75" spans="1:29" x14ac:dyDescent="0.25">
      <c r="A75" s="30"/>
      <c r="F75" s="16" t="s">
        <v>129</v>
      </c>
      <c r="AC75" s="15"/>
    </row>
    <row r="76" spans="1:29" x14ac:dyDescent="0.25">
      <c r="A76" s="30"/>
      <c r="F76" s="16"/>
      <c r="AC76" s="15"/>
    </row>
    <row r="77" spans="1:29" x14ac:dyDescent="0.25">
      <c r="A77" s="30"/>
      <c r="F77" s="199" t="s">
        <v>177</v>
      </c>
      <c r="G77" s="199"/>
      <c r="H77" s="199"/>
      <c r="I77" s="199"/>
      <c r="J77" s="199"/>
      <c r="K77" s="199"/>
      <c r="AC77" s="15"/>
    </row>
    <row r="78" spans="1:29" ht="18.75" x14ac:dyDescent="0.3">
      <c r="A78" s="30"/>
      <c r="F78" s="199"/>
      <c r="G78" s="199"/>
      <c r="H78" s="199"/>
      <c r="I78" s="199"/>
      <c r="J78" s="199"/>
      <c r="K78" s="199"/>
      <c r="M78" s="134"/>
      <c r="N78" s="134"/>
      <c r="O78" s="134"/>
      <c r="P78" s="134"/>
      <c r="Q78" s="134"/>
      <c r="AC78" s="15"/>
    </row>
    <row r="79" spans="1:29" ht="15.75" thickBot="1" x14ac:dyDescent="0.3">
      <c r="A79" s="30"/>
      <c r="M79" s="18"/>
      <c r="N79" s="18"/>
      <c r="AC79" s="15"/>
    </row>
    <row r="80" spans="1:29" ht="15.75" thickBot="1" x14ac:dyDescent="0.3">
      <c r="A80" s="30"/>
      <c r="F80" s="17" t="str">
        <f>IF(ISBLANK(D74),IF(ISNUMBER(O80),IF(O80&lt;0,"ALARM",""),"Enter value"),"")</f>
        <v/>
      </c>
      <c r="M80" s="18" t="s">
        <v>179</v>
      </c>
      <c r="N80" s="18"/>
      <c r="O80" s="89">
        <v>0</v>
      </c>
      <c r="P80" s="90"/>
      <c r="Q80" s="18" t="s">
        <v>130</v>
      </c>
      <c r="R80" s="21" t="s">
        <v>131</v>
      </c>
      <c r="S80" s="14"/>
      <c r="T80" s="14"/>
      <c r="U80" s="14"/>
      <c r="V80" s="14"/>
      <c r="W80" s="14"/>
      <c r="X80" s="14"/>
      <c r="Y80" s="14"/>
      <c r="AC80" s="15"/>
    </row>
    <row r="81" spans="1:29" ht="15.75" thickBot="1" x14ac:dyDescent="0.3">
      <c r="A81" s="13"/>
      <c r="AC81" s="15"/>
    </row>
    <row r="82" spans="1:29" ht="15.75" thickBot="1" x14ac:dyDescent="0.3">
      <c r="A82" s="13"/>
      <c r="B82" s="129"/>
      <c r="C82" s="119"/>
      <c r="D82" s="129"/>
      <c r="F82" t="s">
        <v>132</v>
      </c>
      <c r="AC82" s="15"/>
    </row>
    <row r="83" spans="1:29" x14ac:dyDescent="0.25">
      <c r="A83" s="30"/>
      <c r="F83" s="16" t="s">
        <v>129</v>
      </c>
      <c r="AC83" s="15"/>
    </row>
    <row r="84" spans="1:29" x14ac:dyDescent="0.25">
      <c r="A84" s="30"/>
      <c r="F84" s="17" t="str">
        <f>IF(ISBLANK(D74),IF(ISNUMBER(O84),IF(OR(O84=MAX((O58-O80)*M32,0),IF(ISNUMBER(Z58),O84=MAX((O58-Z58)*M32,0),O84=MAX((O58-O80)*M32,0))),"","ALARM"),IF(ISBLANK(O84),"ALARM","Calculated value")),"")</f>
        <v/>
      </c>
      <c r="M84" s="18" t="s">
        <v>133</v>
      </c>
      <c r="N84" s="18"/>
      <c r="O84" s="91">
        <f>IF(ISBLANK(D74),IF(AND(ISNUMBER(O58),ISNUMBER(O80)),IF(O58&lt;O80,0,IF(ISNUMBER(Z58),MIN(MAX((O58-Z58)*M32,0),MAX((O58-O80)*M32,0)),MIN(MAX(O58*M32,0),MAX((O58-O80)*M32,0)))),""),"")</f>
        <v>0</v>
      </c>
      <c r="P84" s="43"/>
      <c r="Q84" t="s">
        <v>134</v>
      </c>
      <c r="R84" s="21" t="s">
        <v>135</v>
      </c>
      <c r="S84" s="24" t="s">
        <v>136</v>
      </c>
      <c r="T84" s="14"/>
      <c r="U84" s="14"/>
      <c r="V84" s="14"/>
      <c r="W84" s="14"/>
      <c r="X84" s="14"/>
      <c r="Y84" s="14"/>
      <c r="AC84" s="15"/>
    </row>
    <row r="85" spans="1:29" x14ac:dyDescent="0.25">
      <c r="A85" s="30"/>
      <c r="F85" s="16"/>
      <c r="J85" s="17"/>
      <c r="K85" s="35" t="s">
        <v>34</v>
      </c>
      <c r="M85" s="92" t="s">
        <v>35</v>
      </c>
      <c r="N85" s="92"/>
      <c r="O85" s="93">
        <v>8290</v>
      </c>
      <c r="P85" s="94"/>
      <c r="Q85" s="95" t="s">
        <v>137</v>
      </c>
      <c r="R85" s="96"/>
      <c r="AC85" s="15"/>
    </row>
    <row r="86" spans="1:29" x14ac:dyDescent="0.25">
      <c r="A86" s="30"/>
      <c r="F86" s="17" t="str">
        <f>IF(ISBLANK(D74),IF(ISNUMBER(Q86),IF(Q86=ROUND(O84*O85,-1),"","ALARM"),IF(ISBLANK(Q86),"ALARM","Calculated value")),"")</f>
        <v/>
      </c>
      <c r="M86" s="97"/>
      <c r="N86" s="98"/>
      <c r="O86" s="99" t="s">
        <v>138</v>
      </c>
      <c r="P86" s="99"/>
      <c r="Q86" s="100">
        <f>IF(ISNUMBER(O84),ROUND(O84*O85,-1),"")</f>
        <v>0</v>
      </c>
      <c r="R86" s="101" t="s">
        <v>139</v>
      </c>
      <c r="S86" s="14"/>
      <c r="T86" s="14"/>
      <c r="U86" s="14"/>
      <c r="V86" s="14"/>
      <c r="W86" s="14"/>
      <c r="X86" s="14"/>
      <c r="Y86" s="14"/>
      <c r="AC86" s="15"/>
    </row>
    <row r="87" spans="1:29" x14ac:dyDescent="0.25">
      <c r="A87" s="30"/>
      <c r="F87" s="16"/>
      <c r="M87" s="102"/>
      <c r="N87" s="102"/>
      <c r="P87" s="103"/>
      <c r="R87" s="21"/>
      <c r="S87" s="14"/>
      <c r="T87" s="14"/>
      <c r="U87" s="14"/>
      <c r="V87" s="14"/>
      <c r="W87" s="14"/>
      <c r="X87" s="14"/>
      <c r="Y87" s="14"/>
      <c r="AC87" s="15"/>
    </row>
    <row r="88" spans="1:29" x14ac:dyDescent="0.25">
      <c r="A88" s="13"/>
      <c r="D88" s="1"/>
      <c r="F88" s="97" t="s">
        <v>140</v>
      </c>
      <c r="M88" s="102"/>
      <c r="N88" s="102"/>
      <c r="O88" s="104"/>
      <c r="P88" s="103"/>
      <c r="R88" s="21"/>
      <c r="S88" s="14"/>
      <c r="T88" s="14"/>
      <c r="U88" s="14"/>
      <c r="V88" s="14"/>
      <c r="W88" s="14"/>
      <c r="X88" s="14"/>
      <c r="Y88" s="14"/>
      <c r="AC88" s="15"/>
    </row>
    <row r="89" spans="1:29" x14ac:dyDescent="0.25">
      <c r="A89" s="13"/>
      <c r="F89" s="105" t="s">
        <v>141</v>
      </c>
      <c r="M89" s="102"/>
      <c r="N89" s="102"/>
      <c r="O89" s="104"/>
      <c r="P89" s="103"/>
      <c r="R89" s="21"/>
      <c r="S89" s="14"/>
      <c r="T89" s="14"/>
      <c r="U89" s="14"/>
      <c r="V89" s="14"/>
      <c r="W89" s="14"/>
      <c r="X89" s="14"/>
      <c r="Y89" s="14"/>
      <c r="AC89" s="15"/>
    </row>
    <row r="90" spans="1:29" x14ac:dyDescent="0.25">
      <c r="A90" s="13"/>
      <c r="F90" s="2"/>
      <c r="M90" s="102"/>
      <c r="N90" s="102"/>
      <c r="O90" s="104"/>
      <c r="P90" s="103"/>
      <c r="R90" s="21"/>
      <c r="S90" s="14"/>
      <c r="T90" s="14"/>
      <c r="U90" s="14"/>
      <c r="V90" s="14"/>
      <c r="W90" s="14"/>
      <c r="X90" s="14"/>
      <c r="Y90" s="14"/>
      <c r="AC90" s="15"/>
    </row>
    <row r="91" spans="1:29" ht="12.75" customHeight="1" x14ac:dyDescent="0.25">
      <c r="A91" s="28"/>
      <c r="B91" s="16" t="s">
        <v>174</v>
      </c>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111"/>
    </row>
    <row r="92" spans="1:29" x14ac:dyDescent="0.25">
      <c r="A92" s="28"/>
      <c r="B92" s="34"/>
      <c r="E92" s="125" t="s">
        <v>178</v>
      </c>
      <c r="H92" s="34"/>
      <c r="I92" s="34"/>
      <c r="J92" s="34"/>
      <c r="K92" s="34"/>
      <c r="L92" s="34"/>
      <c r="M92" s="34"/>
      <c r="N92" s="34"/>
      <c r="O92" s="34"/>
      <c r="P92" s="34"/>
      <c r="Q92" s="34"/>
      <c r="R92" s="121"/>
      <c r="S92" s="119"/>
      <c r="T92" s="130"/>
      <c r="U92" s="34"/>
      <c r="V92" s="34"/>
      <c r="W92" s="34"/>
      <c r="X92" s="34"/>
      <c r="Y92" s="34"/>
      <c r="Z92" s="34"/>
      <c r="AA92" s="34"/>
      <c r="AB92" s="34"/>
      <c r="AC92" s="111"/>
    </row>
    <row r="93" spans="1:29" x14ac:dyDescent="0.25">
      <c r="A93" s="106"/>
      <c r="B93" s="48"/>
      <c r="C93" s="48"/>
      <c r="AC93" s="15"/>
    </row>
    <row r="94" spans="1:29" x14ac:dyDescent="0.25">
      <c r="A94" s="107" t="s">
        <v>142</v>
      </c>
      <c r="B94" s="9"/>
      <c r="C94" s="9"/>
      <c r="D94" s="9"/>
      <c r="E94" s="9"/>
      <c r="F94" s="9"/>
      <c r="G94" s="9"/>
      <c r="H94" s="9"/>
      <c r="I94" s="9"/>
      <c r="J94" s="9"/>
      <c r="K94" s="73"/>
      <c r="L94" s="73"/>
      <c r="M94" s="73"/>
      <c r="N94" s="73"/>
      <c r="O94" s="9"/>
      <c r="P94" s="9"/>
      <c r="Q94" s="9"/>
      <c r="R94" s="11"/>
      <c r="S94" s="9"/>
      <c r="T94" s="9"/>
      <c r="U94" s="9"/>
      <c r="V94" s="9"/>
      <c r="W94" s="9"/>
      <c r="X94" s="9"/>
      <c r="Y94" s="9"/>
      <c r="Z94" s="9"/>
      <c r="AA94" s="9"/>
      <c r="AB94" s="9"/>
      <c r="AC94" s="12"/>
    </row>
    <row r="95" spans="1:29" ht="15.75" thickBot="1" x14ac:dyDescent="0.3">
      <c r="A95" s="88"/>
      <c r="B95" s="128" t="s">
        <v>25</v>
      </c>
      <c r="C95" s="128"/>
      <c r="D95" s="128" t="s">
        <v>26</v>
      </c>
      <c r="K95" s="18"/>
      <c r="L95" s="18"/>
      <c r="M95" s="18"/>
      <c r="N95" s="18"/>
      <c r="AC95" s="15"/>
    </row>
    <row r="96" spans="1:29" ht="15.75" thickBot="1" x14ac:dyDescent="0.3">
      <c r="A96" s="13" t="s">
        <v>143</v>
      </c>
      <c r="B96" s="129"/>
      <c r="C96" s="119"/>
      <c r="D96" s="129"/>
      <c r="F96" s="131" t="s">
        <v>144</v>
      </c>
      <c r="G96" s="131"/>
      <c r="H96" s="131"/>
      <c r="I96" s="131"/>
      <c r="J96" s="131"/>
      <c r="K96" s="132"/>
      <c r="L96" s="132"/>
      <c r="M96" s="132"/>
      <c r="N96" s="132"/>
      <c r="O96" s="131"/>
      <c r="P96" s="131"/>
      <c r="Q96" s="131"/>
      <c r="R96" s="133"/>
      <c r="S96" s="131"/>
      <c r="AC96" s="15"/>
    </row>
    <row r="97" spans="1:29" x14ac:dyDescent="0.25">
      <c r="A97" s="13"/>
      <c r="F97" s="2" t="s">
        <v>175</v>
      </c>
      <c r="K97" s="18"/>
      <c r="L97" s="18"/>
      <c r="M97" s="18"/>
      <c r="N97" s="18"/>
      <c r="AC97" s="15"/>
    </row>
    <row r="98" spans="1:29" x14ac:dyDescent="0.25">
      <c r="A98" s="108"/>
      <c r="B98" s="48"/>
      <c r="C98" s="48"/>
      <c r="D98" s="48"/>
      <c r="E98" s="48"/>
      <c r="F98" s="48"/>
      <c r="G98" s="48"/>
      <c r="H98" s="48"/>
      <c r="I98" s="48"/>
      <c r="J98" s="48"/>
      <c r="K98" s="50"/>
      <c r="L98" s="50"/>
      <c r="M98" s="50"/>
      <c r="N98" s="50"/>
      <c r="O98" s="48"/>
      <c r="P98" s="48"/>
      <c r="Q98" s="48"/>
      <c r="R98" s="52"/>
      <c r="S98" s="48"/>
      <c r="T98" s="48"/>
      <c r="U98" s="48"/>
      <c r="V98" s="48"/>
      <c r="W98" s="48"/>
      <c r="X98" s="48"/>
      <c r="Y98" s="48"/>
      <c r="Z98" s="48"/>
      <c r="AA98" s="48"/>
      <c r="AB98" s="48"/>
      <c r="AC98" s="53"/>
    </row>
    <row r="99" spans="1:29" x14ac:dyDescent="0.25">
      <c r="A99" s="28"/>
      <c r="F99" s="2" t="s">
        <v>145</v>
      </c>
      <c r="K99" s="18"/>
      <c r="L99" s="18"/>
      <c r="M99" s="18"/>
      <c r="N99" s="18"/>
      <c r="AC99" s="15"/>
    </row>
    <row r="100" spans="1:29" ht="15.75" thickBot="1" x14ac:dyDescent="0.3">
      <c r="A100" s="30"/>
      <c r="B100" s="128" t="s">
        <v>25</v>
      </c>
      <c r="C100" s="14"/>
      <c r="D100" s="128" t="s">
        <v>26</v>
      </c>
      <c r="AC100" s="15"/>
    </row>
    <row r="101" spans="1:29" ht="15.75" thickBot="1" x14ac:dyDescent="0.3">
      <c r="A101" s="13" t="s">
        <v>146</v>
      </c>
      <c r="B101" s="129"/>
      <c r="D101" s="129"/>
      <c r="F101" t="s">
        <v>147</v>
      </c>
      <c r="AC101" s="15"/>
    </row>
    <row r="102" spans="1:29" x14ac:dyDescent="0.25">
      <c r="A102" s="30"/>
      <c r="F102" s="16" t="s">
        <v>148</v>
      </c>
      <c r="AC102" s="15"/>
    </row>
    <row r="103" spans="1:29" x14ac:dyDescent="0.25">
      <c r="A103" s="30"/>
      <c r="AC103" s="15"/>
    </row>
    <row r="104" spans="1:29" ht="15.75" thickBot="1" x14ac:dyDescent="0.3">
      <c r="A104" s="30"/>
      <c r="AC104" s="15"/>
    </row>
    <row r="105" spans="1:29" ht="15.75" thickBot="1" x14ac:dyDescent="0.3">
      <c r="A105" s="30"/>
      <c r="B105" s="129"/>
      <c r="D105" s="129"/>
      <c r="F105" t="s">
        <v>149</v>
      </c>
      <c r="AC105" s="15"/>
    </row>
    <row r="106" spans="1:29" x14ac:dyDescent="0.25">
      <c r="A106" s="30"/>
      <c r="F106" s="2" t="s">
        <v>150</v>
      </c>
      <c r="AC106" s="15"/>
    </row>
    <row r="107" spans="1:29" ht="15.75" thickBot="1" x14ac:dyDescent="0.3">
      <c r="A107" s="30"/>
      <c r="F107" s="2"/>
      <c r="AC107" s="15"/>
    </row>
    <row r="108" spans="1:29" ht="15.75" thickBot="1" x14ac:dyDescent="0.3">
      <c r="A108" s="30"/>
      <c r="B108" s="129"/>
      <c r="D108" s="129"/>
      <c r="F108" t="s">
        <v>151</v>
      </c>
      <c r="AC108" s="15"/>
    </row>
    <row r="109" spans="1:29" x14ac:dyDescent="0.25">
      <c r="A109" s="30"/>
      <c r="F109" s="2" t="s">
        <v>150</v>
      </c>
      <c r="AC109" s="15"/>
    </row>
    <row r="110" spans="1:29" x14ac:dyDescent="0.25">
      <c r="A110" s="106"/>
      <c r="B110" s="48"/>
      <c r="C110" s="48"/>
      <c r="D110" s="48"/>
      <c r="E110" s="48"/>
      <c r="F110" s="109"/>
      <c r="G110" s="48"/>
      <c r="H110" s="48"/>
      <c r="I110" s="48"/>
      <c r="J110" s="48"/>
      <c r="K110" s="48"/>
      <c r="L110" s="48"/>
      <c r="M110" s="48"/>
      <c r="N110" s="48"/>
      <c r="O110" s="48"/>
      <c r="P110" s="48"/>
      <c r="Q110" s="48"/>
      <c r="R110" s="52"/>
      <c r="S110" s="48"/>
      <c r="T110" s="48"/>
      <c r="U110" s="48"/>
      <c r="V110" s="48"/>
      <c r="W110" s="48"/>
      <c r="X110" s="48"/>
      <c r="Y110" s="48"/>
      <c r="Z110" s="48"/>
      <c r="AA110" s="48"/>
      <c r="AB110" s="48"/>
      <c r="AC110" s="53"/>
    </row>
    <row r="111" spans="1:29" x14ac:dyDescent="0.25">
      <c r="A111" s="30"/>
      <c r="B111" s="2"/>
      <c r="F111" s="2" t="s">
        <v>152</v>
      </c>
      <c r="AC111" s="15"/>
    </row>
    <row r="112" spans="1:29" ht="15.75" thickBot="1" x14ac:dyDescent="0.3">
      <c r="A112" s="30"/>
      <c r="B112" s="128" t="s">
        <v>25</v>
      </c>
      <c r="C112" s="128"/>
      <c r="D112" s="128" t="s">
        <v>26</v>
      </c>
      <c r="AC112" s="15"/>
    </row>
    <row r="113" spans="1:29" ht="15.75" thickBot="1" x14ac:dyDescent="0.3">
      <c r="A113" s="13" t="s">
        <v>153</v>
      </c>
      <c r="B113" s="129"/>
      <c r="C113" s="119"/>
      <c r="D113" s="129"/>
      <c r="F113" t="s">
        <v>154</v>
      </c>
      <c r="G113" s="24"/>
      <c r="K113" s="18"/>
      <c r="L113" s="18"/>
      <c r="AC113" s="15"/>
    </row>
    <row r="114" spans="1:29" x14ac:dyDescent="0.25">
      <c r="A114" s="28"/>
      <c r="F114" s="16"/>
      <c r="K114" s="18"/>
      <c r="L114" s="18"/>
      <c r="AC114" s="15"/>
    </row>
    <row r="115" spans="1:29" ht="15.75" thickBot="1" x14ac:dyDescent="0.3">
      <c r="A115" s="28"/>
      <c r="K115" s="18"/>
      <c r="L115" s="18"/>
      <c r="AC115" s="15"/>
    </row>
    <row r="116" spans="1:29" ht="15.75" thickBot="1" x14ac:dyDescent="0.3">
      <c r="A116" s="28"/>
      <c r="B116" s="129"/>
      <c r="C116" s="119"/>
      <c r="D116" s="129"/>
      <c r="F116" t="s">
        <v>155</v>
      </c>
      <c r="K116" s="18"/>
      <c r="L116" s="18"/>
      <c r="AC116" s="15"/>
    </row>
    <row r="117" spans="1:29" x14ac:dyDescent="0.25">
      <c r="A117" s="30"/>
      <c r="F117" s="2" t="s">
        <v>156</v>
      </c>
      <c r="AC117" s="15"/>
    </row>
    <row r="118" spans="1:29" ht="15.75" thickBot="1" x14ac:dyDescent="0.3">
      <c r="A118" s="30"/>
      <c r="F118" s="2"/>
      <c r="AC118" s="15"/>
    </row>
    <row r="119" spans="1:29" ht="15.75" thickBot="1" x14ac:dyDescent="0.3">
      <c r="A119" s="30"/>
      <c r="B119" s="129"/>
      <c r="C119" s="119"/>
      <c r="D119" s="129"/>
      <c r="F119" t="s">
        <v>151</v>
      </c>
      <c r="AC119" s="15"/>
    </row>
    <row r="120" spans="1:29" x14ac:dyDescent="0.25">
      <c r="A120" s="30"/>
      <c r="F120" s="2" t="s">
        <v>150</v>
      </c>
      <c r="AC120" s="15"/>
    </row>
    <row r="121" spans="1:29" x14ac:dyDescent="0.25">
      <c r="A121" s="30"/>
      <c r="AC121" s="15"/>
    </row>
    <row r="122" spans="1:29" x14ac:dyDescent="0.25">
      <c r="A122" s="107" t="s">
        <v>157</v>
      </c>
      <c r="B122" s="9"/>
      <c r="C122" s="9"/>
      <c r="D122" s="9"/>
      <c r="E122" s="9"/>
      <c r="F122" s="10"/>
      <c r="G122" s="9"/>
      <c r="H122" s="9"/>
      <c r="I122" s="9"/>
      <c r="J122" s="9"/>
      <c r="K122" s="9"/>
      <c r="L122" s="9"/>
      <c r="M122" s="9"/>
      <c r="N122" s="9"/>
      <c r="O122" s="9"/>
      <c r="P122" s="9"/>
      <c r="Q122" s="9"/>
      <c r="R122" s="11"/>
      <c r="S122" s="9"/>
      <c r="T122" s="9"/>
      <c r="U122" s="9"/>
      <c r="V122" s="9"/>
      <c r="W122" s="9"/>
      <c r="X122" s="9"/>
      <c r="Y122" s="9"/>
      <c r="Z122" s="9"/>
      <c r="AA122" s="9"/>
      <c r="AB122" s="9"/>
      <c r="AC122" s="12"/>
    </row>
    <row r="123" spans="1:29" ht="15.75" thickBot="1" x14ac:dyDescent="0.3">
      <c r="A123" s="30"/>
      <c r="B123" s="128" t="s">
        <v>25</v>
      </c>
      <c r="C123" s="128"/>
      <c r="D123" s="128" t="s">
        <v>26</v>
      </c>
      <c r="AC123" s="15"/>
    </row>
    <row r="124" spans="1:29" ht="15.75" thickBot="1" x14ac:dyDescent="0.3">
      <c r="A124" s="13" t="s">
        <v>158</v>
      </c>
      <c r="B124" s="129"/>
      <c r="C124" s="119"/>
      <c r="D124" s="129"/>
      <c r="F124" s="24" t="s">
        <v>159</v>
      </c>
      <c r="AC124" s="15"/>
    </row>
    <row r="125" spans="1:29" x14ac:dyDescent="0.25">
      <c r="A125" s="30"/>
      <c r="F125" s="16" t="s">
        <v>160</v>
      </c>
      <c r="AC125" s="15"/>
    </row>
    <row r="126" spans="1:29" ht="15.75" thickBot="1" x14ac:dyDescent="0.3">
      <c r="A126" s="30"/>
      <c r="F126" s="24"/>
      <c r="AC126" s="15"/>
    </row>
    <row r="127" spans="1:29" ht="15.75" thickBot="1" x14ac:dyDescent="0.3">
      <c r="A127" s="30"/>
      <c r="B127" s="129"/>
      <c r="C127" s="119"/>
      <c r="D127" s="129"/>
      <c r="F127" s="24" t="s">
        <v>161</v>
      </c>
      <c r="AC127" s="15"/>
    </row>
    <row r="128" spans="1:29" x14ac:dyDescent="0.25">
      <c r="A128" s="30"/>
      <c r="F128" s="2" t="s">
        <v>162</v>
      </c>
      <c r="AC128" s="15"/>
    </row>
    <row r="129" spans="1:29" x14ac:dyDescent="0.25">
      <c r="A129" s="46"/>
      <c r="B129" s="48"/>
      <c r="C129" s="48"/>
      <c r="D129" s="48"/>
      <c r="E129" s="48"/>
      <c r="F129" s="48"/>
      <c r="G129" s="48"/>
      <c r="H129" s="48"/>
      <c r="I129" s="48"/>
      <c r="J129" s="48"/>
      <c r="K129" s="48"/>
      <c r="L129" s="48"/>
      <c r="M129" s="48"/>
      <c r="N129" s="48"/>
      <c r="O129" s="48"/>
      <c r="P129" s="48"/>
      <c r="Q129" s="48"/>
      <c r="R129" s="52"/>
      <c r="S129" s="48"/>
      <c r="T129" s="48"/>
      <c r="U129" s="48"/>
      <c r="V129" s="48"/>
      <c r="W129" s="48"/>
      <c r="X129" s="48"/>
      <c r="Y129" s="48"/>
      <c r="Z129" s="48"/>
      <c r="AA129" s="48"/>
      <c r="AB129" s="48"/>
      <c r="AC129" s="53"/>
    </row>
    <row r="130" spans="1:29" x14ac:dyDescent="0.25">
      <c r="A130" s="107" t="s">
        <v>163</v>
      </c>
      <c r="B130" s="9"/>
      <c r="C130" s="9"/>
      <c r="D130" s="9"/>
      <c r="E130" s="9"/>
      <c r="F130" s="10"/>
      <c r="G130" s="9"/>
      <c r="H130" s="9"/>
      <c r="I130" s="9"/>
      <c r="J130" s="9"/>
      <c r="K130" s="9"/>
      <c r="L130" s="9"/>
      <c r="M130" s="9"/>
      <c r="N130" s="9"/>
      <c r="O130" s="9"/>
      <c r="P130" s="9"/>
      <c r="Q130" s="9"/>
      <c r="R130" s="11"/>
      <c r="S130" s="9"/>
      <c r="T130" s="9"/>
      <c r="U130" s="9"/>
      <c r="V130" s="9"/>
      <c r="W130" s="9"/>
      <c r="X130" s="9"/>
      <c r="Y130" s="9"/>
      <c r="Z130" s="9"/>
      <c r="AA130" s="9"/>
      <c r="AB130" s="9"/>
      <c r="AC130" s="12"/>
    </row>
    <row r="131" spans="1:29" ht="15.75" thickBot="1" x14ac:dyDescent="0.3">
      <c r="A131" s="30"/>
      <c r="B131" s="128" t="s">
        <v>25</v>
      </c>
      <c r="C131" s="128"/>
      <c r="D131" s="128" t="s">
        <v>26</v>
      </c>
      <c r="F131" s="2"/>
      <c r="AC131" s="15"/>
    </row>
    <row r="132" spans="1:29" ht="15.75" thickBot="1" x14ac:dyDescent="0.3">
      <c r="A132" s="13" t="s">
        <v>164</v>
      </c>
      <c r="B132" s="129"/>
      <c r="C132" s="119"/>
      <c r="D132" s="129"/>
      <c r="F132" s="24" t="s">
        <v>165</v>
      </c>
      <c r="AC132" s="15"/>
    </row>
    <row r="133" spans="1:29" x14ac:dyDescent="0.25">
      <c r="A133" s="30"/>
      <c r="B133" s="14"/>
      <c r="C133" s="14"/>
      <c r="D133" s="14"/>
      <c r="F133" s="2" t="s">
        <v>166</v>
      </c>
      <c r="AC133" s="15"/>
    </row>
    <row r="134" spans="1:29" x14ac:dyDescent="0.25">
      <c r="A134" s="30"/>
      <c r="B134" s="14"/>
      <c r="C134" s="14"/>
      <c r="D134" s="14"/>
      <c r="F134" s="2"/>
      <c r="AC134" s="15"/>
    </row>
    <row r="135" spans="1:29" x14ac:dyDescent="0.25">
      <c r="A135" s="13" t="s">
        <v>167</v>
      </c>
      <c r="B135" s="192" t="s">
        <v>168</v>
      </c>
      <c r="C135" s="193"/>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4"/>
    </row>
    <row r="136" spans="1:29" x14ac:dyDescent="0.25">
      <c r="A136" s="30"/>
      <c r="B136" s="193"/>
      <c r="C136" s="193"/>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4"/>
    </row>
    <row r="137" spans="1:29" x14ac:dyDescent="0.25">
      <c r="A137" s="30"/>
      <c r="B137" s="34"/>
      <c r="C137" s="34"/>
      <c r="D137" s="34"/>
      <c r="E137" s="34"/>
      <c r="F137" s="34"/>
      <c r="G137" s="34"/>
      <c r="H137" s="34"/>
      <c r="I137" s="34"/>
      <c r="J137" s="34"/>
      <c r="K137" s="34"/>
      <c r="L137" s="34"/>
      <c r="M137" s="34"/>
      <c r="N137" s="34"/>
      <c r="O137" s="34"/>
      <c r="P137" s="34"/>
      <c r="Q137" s="34"/>
      <c r="R137" s="110"/>
      <c r="S137" s="34"/>
      <c r="T137" s="34"/>
      <c r="U137" s="34"/>
      <c r="V137" s="34"/>
      <c r="W137" s="34"/>
      <c r="X137" s="34"/>
      <c r="Y137" s="34"/>
      <c r="Z137" s="34"/>
      <c r="AA137" s="34"/>
      <c r="AB137" s="34"/>
      <c r="AC137" s="111"/>
    </row>
    <row r="138" spans="1:29" x14ac:dyDescent="0.25">
      <c r="A138" s="112"/>
      <c r="B138" s="9"/>
      <c r="C138" s="9"/>
      <c r="D138" s="9"/>
      <c r="E138" s="9"/>
      <c r="F138" s="9"/>
      <c r="G138" s="9"/>
      <c r="H138" s="9"/>
      <c r="I138" s="9"/>
      <c r="J138" s="9"/>
      <c r="K138" s="9"/>
      <c r="L138" s="9"/>
      <c r="M138" s="113"/>
      <c r="N138" s="9"/>
      <c r="O138" s="9"/>
      <c r="P138" s="9"/>
      <c r="Q138" s="73"/>
      <c r="R138" s="114"/>
      <c r="S138" s="113"/>
      <c r="T138" s="9"/>
      <c r="U138" s="9"/>
      <c r="V138" s="9"/>
      <c r="W138" s="9"/>
      <c r="X138" s="9"/>
      <c r="Y138" s="9"/>
      <c r="Z138" s="9"/>
      <c r="AA138" s="9"/>
      <c r="AB138" s="9"/>
      <c r="AC138" s="115"/>
    </row>
  </sheetData>
  <mergeCells count="33">
    <mergeCell ref="A1:T2"/>
    <mergeCell ref="O20:O22"/>
    <mergeCell ref="J29:O30"/>
    <mergeCell ref="T53:X54"/>
    <mergeCell ref="O61:O62"/>
    <mergeCell ref="Q61:Q62"/>
    <mergeCell ref="R61:R62"/>
    <mergeCell ref="S61:T61"/>
    <mergeCell ref="U61:X62"/>
    <mergeCell ref="Z61:Z62"/>
    <mergeCell ref="AB61:AB62"/>
    <mergeCell ref="AC61:AC62"/>
    <mergeCell ref="S62:T62"/>
    <mergeCell ref="O64:O65"/>
    <mergeCell ref="Q64:Q65"/>
    <mergeCell ref="R64:R65"/>
    <mergeCell ref="S64:T64"/>
    <mergeCell ref="U64:X65"/>
    <mergeCell ref="Z64:Z65"/>
    <mergeCell ref="AB64:AB65"/>
    <mergeCell ref="AC64:AC65"/>
    <mergeCell ref="S65:T65"/>
    <mergeCell ref="B135:AC136"/>
    <mergeCell ref="Z67:Z68"/>
    <mergeCell ref="AB67:AB68"/>
    <mergeCell ref="AC67:AC68"/>
    <mergeCell ref="F74:AC74"/>
    <mergeCell ref="F77:K78"/>
    <mergeCell ref="O67:O68"/>
    <mergeCell ref="Q67:Q68"/>
    <mergeCell ref="R67:R68"/>
    <mergeCell ref="S67:S68"/>
    <mergeCell ref="U67:X68"/>
  </mergeCells>
  <pageMargins left="0.25" right="0.25" top="0.5" bottom="0.75" header="0" footer="0.3"/>
  <pageSetup paperSize="3" scale="8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8"/>
  <sheetViews>
    <sheetView showGridLines="0" zoomScale="80" zoomScaleNormal="80" workbookViewId="0">
      <selection activeCell="A6" sqref="A6"/>
    </sheetView>
  </sheetViews>
  <sheetFormatPr defaultRowHeight="15" x14ac:dyDescent="0.25"/>
  <cols>
    <col min="1" max="1" width="8.85546875" style="5"/>
    <col min="2" max="5" width="2.7109375" customWidth="1"/>
    <col min="6" max="11" width="8.85546875"/>
    <col min="12" max="12" width="0.85546875" customWidth="1"/>
    <col min="13" max="13" width="11.85546875" bestFit="1" customWidth="1"/>
    <col min="14" max="14" width="1.7109375" customWidth="1"/>
    <col min="15" max="15" width="11" customWidth="1"/>
    <col min="16" max="16" width="0.85546875" customWidth="1"/>
    <col min="17" max="17" width="13.85546875" customWidth="1"/>
    <col min="18" max="18" width="7.7109375" style="3" bestFit="1" customWidth="1"/>
    <col min="19" max="19" width="19.140625" customWidth="1"/>
    <col min="20" max="20" width="44.28515625" customWidth="1"/>
    <col min="21" max="24" width="2.7109375" customWidth="1"/>
    <col min="25" max="25" width="0.85546875" customWidth="1"/>
    <col min="26" max="26" width="11" customWidth="1"/>
    <col min="27" max="27" width="0.85546875" customWidth="1"/>
    <col min="28" max="28" width="12.7109375" customWidth="1"/>
    <col min="29" max="29" width="7" customWidth="1"/>
    <col min="30" max="257" width="8.85546875"/>
    <col min="258" max="261" width="2.7109375" customWidth="1"/>
    <col min="262" max="267" width="8.85546875"/>
    <col min="268" max="268" width="0.85546875" customWidth="1"/>
    <col min="269" max="269" width="11.85546875" bestFit="1" customWidth="1"/>
    <col min="270" max="270" width="0.85546875" customWidth="1"/>
    <col min="271" max="271" width="11" customWidth="1"/>
    <col min="272" max="272" width="0.85546875" customWidth="1"/>
    <col min="273" max="273" width="13.7109375" customWidth="1"/>
    <col min="274" max="274" width="7.7109375" bestFit="1" customWidth="1"/>
    <col min="275" max="275" width="19.140625" customWidth="1"/>
    <col min="276" max="276" width="44.28515625" customWidth="1"/>
    <col min="277" max="280" width="2.7109375" customWidth="1"/>
    <col min="281" max="281" width="0.85546875" customWidth="1"/>
    <col min="282" max="282" width="11" customWidth="1"/>
    <col min="283" max="283" width="0.85546875" customWidth="1"/>
    <col min="284" max="284" width="12.7109375" customWidth="1"/>
    <col min="285" max="285" width="9.5703125" customWidth="1"/>
    <col min="286" max="513" width="8.85546875"/>
    <col min="514" max="517" width="2.7109375" customWidth="1"/>
    <col min="518" max="523" width="8.85546875"/>
    <col min="524" max="524" width="0.85546875" customWidth="1"/>
    <col min="525" max="525" width="11.85546875" bestFit="1" customWidth="1"/>
    <col min="526" max="526" width="0.85546875" customWidth="1"/>
    <col min="527" max="527" width="11" customWidth="1"/>
    <col min="528" max="528" width="0.85546875" customWidth="1"/>
    <col min="529" max="529" width="13.7109375" customWidth="1"/>
    <col min="530" max="530" width="7.7109375" bestFit="1" customWidth="1"/>
    <col min="531" max="531" width="19.140625" customWidth="1"/>
    <col min="532" max="532" width="44.28515625" customWidth="1"/>
    <col min="533" max="536" width="2.7109375" customWidth="1"/>
    <col min="537" max="537" width="0.85546875" customWidth="1"/>
    <col min="538" max="538" width="11" customWidth="1"/>
    <col min="539" max="539" width="0.85546875" customWidth="1"/>
    <col min="540" max="540" width="12.7109375" customWidth="1"/>
    <col min="541" max="541" width="9.5703125" customWidth="1"/>
    <col min="542" max="769" width="8.85546875"/>
    <col min="770" max="773" width="2.7109375" customWidth="1"/>
    <col min="774" max="779" width="8.85546875"/>
    <col min="780" max="780" width="0.85546875" customWidth="1"/>
    <col min="781" max="781" width="11.85546875" bestFit="1" customWidth="1"/>
    <col min="782" max="782" width="0.85546875" customWidth="1"/>
    <col min="783" max="783" width="11" customWidth="1"/>
    <col min="784" max="784" width="0.85546875" customWidth="1"/>
    <col min="785" max="785" width="13.7109375" customWidth="1"/>
    <col min="786" max="786" width="7.7109375" bestFit="1" customWidth="1"/>
    <col min="787" max="787" width="19.140625" customWidth="1"/>
    <col min="788" max="788" width="44.28515625" customWidth="1"/>
    <col min="789" max="792" width="2.7109375" customWidth="1"/>
    <col min="793" max="793" width="0.85546875" customWidth="1"/>
    <col min="794" max="794" width="11" customWidth="1"/>
    <col min="795" max="795" width="0.85546875" customWidth="1"/>
    <col min="796" max="796" width="12.7109375" customWidth="1"/>
    <col min="797" max="797" width="9.5703125" customWidth="1"/>
    <col min="798" max="1025" width="8.85546875"/>
    <col min="1026" max="1029" width="2.7109375" customWidth="1"/>
    <col min="1030" max="1035" width="8.85546875"/>
    <col min="1036" max="1036" width="0.85546875" customWidth="1"/>
    <col min="1037" max="1037" width="11.85546875" bestFit="1" customWidth="1"/>
    <col min="1038" max="1038" width="0.85546875" customWidth="1"/>
    <col min="1039" max="1039" width="11" customWidth="1"/>
    <col min="1040" max="1040" width="0.85546875" customWidth="1"/>
    <col min="1041" max="1041" width="13.7109375" customWidth="1"/>
    <col min="1042" max="1042" width="7.7109375" bestFit="1" customWidth="1"/>
    <col min="1043" max="1043" width="19.140625" customWidth="1"/>
    <col min="1044" max="1044" width="44.28515625" customWidth="1"/>
    <col min="1045" max="1048" width="2.7109375" customWidth="1"/>
    <col min="1049" max="1049" width="0.85546875" customWidth="1"/>
    <col min="1050" max="1050" width="11" customWidth="1"/>
    <col min="1051" max="1051" width="0.85546875" customWidth="1"/>
    <col min="1052" max="1052" width="12.7109375" customWidth="1"/>
    <col min="1053" max="1053" width="9.5703125" customWidth="1"/>
    <col min="1054" max="1281" width="8.85546875"/>
    <col min="1282" max="1285" width="2.7109375" customWidth="1"/>
    <col min="1286" max="1291" width="8.85546875"/>
    <col min="1292" max="1292" width="0.85546875" customWidth="1"/>
    <col min="1293" max="1293" width="11.85546875" bestFit="1" customWidth="1"/>
    <col min="1294" max="1294" width="0.85546875" customWidth="1"/>
    <col min="1295" max="1295" width="11" customWidth="1"/>
    <col min="1296" max="1296" width="0.85546875" customWidth="1"/>
    <col min="1297" max="1297" width="13.7109375" customWidth="1"/>
    <col min="1298" max="1298" width="7.7109375" bestFit="1" customWidth="1"/>
    <col min="1299" max="1299" width="19.140625" customWidth="1"/>
    <col min="1300" max="1300" width="44.28515625" customWidth="1"/>
    <col min="1301" max="1304" width="2.7109375" customWidth="1"/>
    <col min="1305" max="1305" width="0.85546875" customWidth="1"/>
    <col min="1306" max="1306" width="11" customWidth="1"/>
    <col min="1307" max="1307" width="0.85546875" customWidth="1"/>
    <col min="1308" max="1308" width="12.7109375" customWidth="1"/>
    <col min="1309" max="1309" width="9.5703125" customWidth="1"/>
    <col min="1310" max="1537" width="8.85546875"/>
    <col min="1538" max="1541" width="2.7109375" customWidth="1"/>
    <col min="1542" max="1547" width="8.85546875"/>
    <col min="1548" max="1548" width="0.85546875" customWidth="1"/>
    <col min="1549" max="1549" width="11.85546875" bestFit="1" customWidth="1"/>
    <col min="1550" max="1550" width="0.85546875" customWidth="1"/>
    <col min="1551" max="1551" width="11" customWidth="1"/>
    <col min="1552" max="1552" width="0.85546875" customWidth="1"/>
    <col min="1553" max="1553" width="13.7109375" customWidth="1"/>
    <col min="1554" max="1554" width="7.7109375" bestFit="1" customWidth="1"/>
    <col min="1555" max="1555" width="19.140625" customWidth="1"/>
    <col min="1556" max="1556" width="44.28515625" customWidth="1"/>
    <col min="1557" max="1560" width="2.7109375" customWidth="1"/>
    <col min="1561" max="1561" width="0.85546875" customWidth="1"/>
    <col min="1562" max="1562" width="11" customWidth="1"/>
    <col min="1563" max="1563" width="0.85546875" customWidth="1"/>
    <col min="1564" max="1564" width="12.7109375" customWidth="1"/>
    <col min="1565" max="1565" width="9.5703125" customWidth="1"/>
    <col min="1566" max="1793" width="8.85546875"/>
    <col min="1794" max="1797" width="2.7109375" customWidth="1"/>
    <col min="1798" max="1803" width="8.85546875"/>
    <col min="1804" max="1804" width="0.85546875" customWidth="1"/>
    <col min="1805" max="1805" width="11.85546875" bestFit="1" customWidth="1"/>
    <col min="1806" max="1806" width="0.85546875" customWidth="1"/>
    <col min="1807" max="1807" width="11" customWidth="1"/>
    <col min="1808" max="1808" width="0.85546875" customWidth="1"/>
    <col min="1809" max="1809" width="13.7109375" customWidth="1"/>
    <col min="1810" max="1810" width="7.7109375" bestFit="1" customWidth="1"/>
    <col min="1811" max="1811" width="19.140625" customWidth="1"/>
    <col min="1812" max="1812" width="44.28515625" customWidth="1"/>
    <col min="1813" max="1816" width="2.7109375" customWidth="1"/>
    <col min="1817" max="1817" width="0.85546875" customWidth="1"/>
    <col min="1818" max="1818" width="11" customWidth="1"/>
    <col min="1819" max="1819" width="0.85546875" customWidth="1"/>
    <col min="1820" max="1820" width="12.7109375" customWidth="1"/>
    <col min="1821" max="1821" width="9.5703125" customWidth="1"/>
    <col min="1822" max="2049" width="8.85546875"/>
    <col min="2050" max="2053" width="2.7109375" customWidth="1"/>
    <col min="2054" max="2059" width="8.85546875"/>
    <col min="2060" max="2060" width="0.85546875" customWidth="1"/>
    <col min="2061" max="2061" width="11.85546875" bestFit="1" customWidth="1"/>
    <col min="2062" max="2062" width="0.85546875" customWidth="1"/>
    <col min="2063" max="2063" width="11" customWidth="1"/>
    <col min="2064" max="2064" width="0.85546875" customWidth="1"/>
    <col min="2065" max="2065" width="13.7109375" customWidth="1"/>
    <col min="2066" max="2066" width="7.7109375" bestFit="1" customWidth="1"/>
    <col min="2067" max="2067" width="19.140625" customWidth="1"/>
    <col min="2068" max="2068" width="44.28515625" customWidth="1"/>
    <col min="2069" max="2072" width="2.7109375" customWidth="1"/>
    <col min="2073" max="2073" width="0.85546875" customWidth="1"/>
    <col min="2074" max="2074" width="11" customWidth="1"/>
    <col min="2075" max="2075" width="0.85546875" customWidth="1"/>
    <col min="2076" max="2076" width="12.7109375" customWidth="1"/>
    <col min="2077" max="2077" width="9.5703125" customWidth="1"/>
    <col min="2078" max="2305" width="8.85546875"/>
    <col min="2306" max="2309" width="2.7109375" customWidth="1"/>
    <col min="2310" max="2315" width="8.85546875"/>
    <col min="2316" max="2316" width="0.85546875" customWidth="1"/>
    <col min="2317" max="2317" width="11.85546875" bestFit="1" customWidth="1"/>
    <col min="2318" max="2318" width="0.85546875" customWidth="1"/>
    <col min="2319" max="2319" width="11" customWidth="1"/>
    <col min="2320" max="2320" width="0.85546875" customWidth="1"/>
    <col min="2321" max="2321" width="13.7109375" customWidth="1"/>
    <col min="2322" max="2322" width="7.7109375" bestFit="1" customWidth="1"/>
    <col min="2323" max="2323" width="19.140625" customWidth="1"/>
    <col min="2324" max="2324" width="44.28515625" customWidth="1"/>
    <col min="2325" max="2328" width="2.7109375" customWidth="1"/>
    <col min="2329" max="2329" width="0.85546875" customWidth="1"/>
    <col min="2330" max="2330" width="11" customWidth="1"/>
    <col min="2331" max="2331" width="0.85546875" customWidth="1"/>
    <col min="2332" max="2332" width="12.7109375" customWidth="1"/>
    <col min="2333" max="2333" width="9.5703125" customWidth="1"/>
    <col min="2334" max="2561" width="8.85546875"/>
    <col min="2562" max="2565" width="2.7109375" customWidth="1"/>
    <col min="2566" max="2571" width="8.85546875"/>
    <col min="2572" max="2572" width="0.85546875" customWidth="1"/>
    <col min="2573" max="2573" width="11.85546875" bestFit="1" customWidth="1"/>
    <col min="2574" max="2574" width="0.85546875" customWidth="1"/>
    <col min="2575" max="2575" width="11" customWidth="1"/>
    <col min="2576" max="2576" width="0.85546875" customWidth="1"/>
    <col min="2577" max="2577" width="13.7109375" customWidth="1"/>
    <col min="2578" max="2578" width="7.7109375" bestFit="1" customWidth="1"/>
    <col min="2579" max="2579" width="19.140625" customWidth="1"/>
    <col min="2580" max="2580" width="44.28515625" customWidth="1"/>
    <col min="2581" max="2584" width="2.7109375" customWidth="1"/>
    <col min="2585" max="2585" width="0.85546875" customWidth="1"/>
    <col min="2586" max="2586" width="11" customWidth="1"/>
    <col min="2587" max="2587" width="0.85546875" customWidth="1"/>
    <col min="2588" max="2588" width="12.7109375" customWidth="1"/>
    <col min="2589" max="2589" width="9.5703125" customWidth="1"/>
    <col min="2590" max="2817" width="8.85546875"/>
    <col min="2818" max="2821" width="2.7109375" customWidth="1"/>
    <col min="2822" max="2827" width="8.85546875"/>
    <col min="2828" max="2828" width="0.85546875" customWidth="1"/>
    <col min="2829" max="2829" width="11.85546875" bestFit="1" customWidth="1"/>
    <col min="2830" max="2830" width="0.85546875" customWidth="1"/>
    <col min="2831" max="2831" width="11" customWidth="1"/>
    <col min="2832" max="2832" width="0.85546875" customWidth="1"/>
    <col min="2833" max="2833" width="13.7109375" customWidth="1"/>
    <col min="2834" max="2834" width="7.7109375" bestFit="1" customWidth="1"/>
    <col min="2835" max="2835" width="19.140625" customWidth="1"/>
    <col min="2836" max="2836" width="44.28515625" customWidth="1"/>
    <col min="2837" max="2840" width="2.7109375" customWidth="1"/>
    <col min="2841" max="2841" width="0.85546875" customWidth="1"/>
    <col min="2842" max="2842" width="11" customWidth="1"/>
    <col min="2843" max="2843" width="0.85546875" customWidth="1"/>
    <col min="2844" max="2844" width="12.7109375" customWidth="1"/>
    <col min="2845" max="2845" width="9.5703125" customWidth="1"/>
    <col min="2846" max="3073" width="8.85546875"/>
    <col min="3074" max="3077" width="2.7109375" customWidth="1"/>
    <col min="3078" max="3083" width="8.85546875"/>
    <col min="3084" max="3084" width="0.85546875" customWidth="1"/>
    <col min="3085" max="3085" width="11.85546875" bestFit="1" customWidth="1"/>
    <col min="3086" max="3086" width="0.85546875" customWidth="1"/>
    <col min="3087" max="3087" width="11" customWidth="1"/>
    <col min="3088" max="3088" width="0.85546875" customWidth="1"/>
    <col min="3089" max="3089" width="13.7109375" customWidth="1"/>
    <col min="3090" max="3090" width="7.7109375" bestFit="1" customWidth="1"/>
    <col min="3091" max="3091" width="19.140625" customWidth="1"/>
    <col min="3092" max="3092" width="44.28515625" customWidth="1"/>
    <col min="3093" max="3096" width="2.7109375" customWidth="1"/>
    <col min="3097" max="3097" width="0.85546875" customWidth="1"/>
    <col min="3098" max="3098" width="11" customWidth="1"/>
    <col min="3099" max="3099" width="0.85546875" customWidth="1"/>
    <col min="3100" max="3100" width="12.7109375" customWidth="1"/>
    <col min="3101" max="3101" width="9.5703125" customWidth="1"/>
    <col min="3102" max="3329" width="8.85546875"/>
    <col min="3330" max="3333" width="2.7109375" customWidth="1"/>
    <col min="3334" max="3339" width="8.85546875"/>
    <col min="3340" max="3340" width="0.85546875" customWidth="1"/>
    <col min="3341" max="3341" width="11.85546875" bestFit="1" customWidth="1"/>
    <col min="3342" max="3342" width="0.85546875" customWidth="1"/>
    <col min="3343" max="3343" width="11" customWidth="1"/>
    <col min="3344" max="3344" width="0.85546875" customWidth="1"/>
    <col min="3345" max="3345" width="13.7109375" customWidth="1"/>
    <col min="3346" max="3346" width="7.7109375" bestFit="1" customWidth="1"/>
    <col min="3347" max="3347" width="19.140625" customWidth="1"/>
    <col min="3348" max="3348" width="44.28515625" customWidth="1"/>
    <col min="3349" max="3352" width="2.7109375" customWidth="1"/>
    <col min="3353" max="3353" width="0.85546875" customWidth="1"/>
    <col min="3354" max="3354" width="11" customWidth="1"/>
    <col min="3355" max="3355" width="0.85546875" customWidth="1"/>
    <col min="3356" max="3356" width="12.7109375" customWidth="1"/>
    <col min="3357" max="3357" width="9.5703125" customWidth="1"/>
    <col min="3358" max="3585" width="8.85546875"/>
    <col min="3586" max="3589" width="2.7109375" customWidth="1"/>
    <col min="3590" max="3595" width="8.85546875"/>
    <col min="3596" max="3596" width="0.85546875" customWidth="1"/>
    <col min="3597" max="3597" width="11.85546875" bestFit="1" customWidth="1"/>
    <col min="3598" max="3598" width="0.85546875" customWidth="1"/>
    <col min="3599" max="3599" width="11" customWidth="1"/>
    <col min="3600" max="3600" width="0.85546875" customWidth="1"/>
    <col min="3601" max="3601" width="13.7109375" customWidth="1"/>
    <col min="3602" max="3602" width="7.7109375" bestFit="1" customWidth="1"/>
    <col min="3603" max="3603" width="19.140625" customWidth="1"/>
    <col min="3604" max="3604" width="44.28515625" customWidth="1"/>
    <col min="3605" max="3608" width="2.7109375" customWidth="1"/>
    <col min="3609" max="3609" width="0.85546875" customWidth="1"/>
    <col min="3610" max="3610" width="11" customWidth="1"/>
    <col min="3611" max="3611" width="0.85546875" customWidth="1"/>
    <col min="3612" max="3612" width="12.7109375" customWidth="1"/>
    <col min="3613" max="3613" width="9.5703125" customWidth="1"/>
    <col min="3614" max="3841" width="8.85546875"/>
    <col min="3842" max="3845" width="2.7109375" customWidth="1"/>
    <col min="3846" max="3851" width="8.85546875"/>
    <col min="3852" max="3852" width="0.85546875" customWidth="1"/>
    <col min="3853" max="3853" width="11.85546875" bestFit="1" customWidth="1"/>
    <col min="3854" max="3854" width="0.85546875" customWidth="1"/>
    <col min="3855" max="3855" width="11" customWidth="1"/>
    <col min="3856" max="3856" width="0.85546875" customWidth="1"/>
    <col min="3857" max="3857" width="13.7109375" customWidth="1"/>
    <col min="3858" max="3858" width="7.7109375" bestFit="1" customWidth="1"/>
    <col min="3859" max="3859" width="19.140625" customWidth="1"/>
    <col min="3860" max="3860" width="44.28515625" customWidth="1"/>
    <col min="3861" max="3864" width="2.7109375" customWidth="1"/>
    <col min="3865" max="3865" width="0.85546875" customWidth="1"/>
    <col min="3866" max="3866" width="11" customWidth="1"/>
    <col min="3867" max="3867" width="0.85546875" customWidth="1"/>
    <col min="3868" max="3868" width="12.7109375" customWidth="1"/>
    <col min="3869" max="3869" width="9.5703125" customWidth="1"/>
    <col min="3870" max="4097" width="8.85546875"/>
    <col min="4098" max="4101" width="2.7109375" customWidth="1"/>
    <col min="4102" max="4107" width="8.85546875"/>
    <col min="4108" max="4108" width="0.85546875" customWidth="1"/>
    <col min="4109" max="4109" width="11.85546875" bestFit="1" customWidth="1"/>
    <col min="4110" max="4110" width="0.85546875" customWidth="1"/>
    <col min="4111" max="4111" width="11" customWidth="1"/>
    <col min="4112" max="4112" width="0.85546875" customWidth="1"/>
    <col min="4113" max="4113" width="13.7109375" customWidth="1"/>
    <col min="4114" max="4114" width="7.7109375" bestFit="1" customWidth="1"/>
    <col min="4115" max="4115" width="19.140625" customWidth="1"/>
    <col min="4116" max="4116" width="44.28515625" customWidth="1"/>
    <col min="4117" max="4120" width="2.7109375" customWidth="1"/>
    <col min="4121" max="4121" width="0.85546875" customWidth="1"/>
    <col min="4122" max="4122" width="11" customWidth="1"/>
    <col min="4123" max="4123" width="0.85546875" customWidth="1"/>
    <col min="4124" max="4124" width="12.7109375" customWidth="1"/>
    <col min="4125" max="4125" width="9.5703125" customWidth="1"/>
    <col min="4126" max="4353" width="8.85546875"/>
    <col min="4354" max="4357" width="2.7109375" customWidth="1"/>
    <col min="4358" max="4363" width="8.85546875"/>
    <col min="4364" max="4364" width="0.85546875" customWidth="1"/>
    <col min="4365" max="4365" width="11.85546875" bestFit="1" customWidth="1"/>
    <col min="4366" max="4366" width="0.85546875" customWidth="1"/>
    <col min="4367" max="4367" width="11" customWidth="1"/>
    <col min="4368" max="4368" width="0.85546875" customWidth="1"/>
    <col min="4369" max="4369" width="13.7109375" customWidth="1"/>
    <col min="4370" max="4370" width="7.7109375" bestFit="1" customWidth="1"/>
    <col min="4371" max="4371" width="19.140625" customWidth="1"/>
    <col min="4372" max="4372" width="44.28515625" customWidth="1"/>
    <col min="4373" max="4376" width="2.7109375" customWidth="1"/>
    <col min="4377" max="4377" width="0.85546875" customWidth="1"/>
    <col min="4378" max="4378" width="11" customWidth="1"/>
    <col min="4379" max="4379" width="0.85546875" customWidth="1"/>
    <col min="4380" max="4380" width="12.7109375" customWidth="1"/>
    <col min="4381" max="4381" width="9.5703125" customWidth="1"/>
    <col min="4382" max="4609" width="8.85546875"/>
    <col min="4610" max="4613" width="2.7109375" customWidth="1"/>
    <col min="4614" max="4619" width="8.85546875"/>
    <col min="4620" max="4620" width="0.85546875" customWidth="1"/>
    <col min="4621" max="4621" width="11.85546875" bestFit="1" customWidth="1"/>
    <col min="4622" max="4622" width="0.85546875" customWidth="1"/>
    <col min="4623" max="4623" width="11" customWidth="1"/>
    <col min="4624" max="4624" width="0.85546875" customWidth="1"/>
    <col min="4625" max="4625" width="13.7109375" customWidth="1"/>
    <col min="4626" max="4626" width="7.7109375" bestFit="1" customWidth="1"/>
    <col min="4627" max="4627" width="19.140625" customWidth="1"/>
    <col min="4628" max="4628" width="44.28515625" customWidth="1"/>
    <col min="4629" max="4632" width="2.7109375" customWidth="1"/>
    <col min="4633" max="4633" width="0.85546875" customWidth="1"/>
    <col min="4634" max="4634" width="11" customWidth="1"/>
    <col min="4635" max="4635" width="0.85546875" customWidth="1"/>
    <col min="4636" max="4636" width="12.7109375" customWidth="1"/>
    <col min="4637" max="4637" width="9.5703125" customWidth="1"/>
    <col min="4638" max="4865" width="8.85546875"/>
    <col min="4866" max="4869" width="2.7109375" customWidth="1"/>
    <col min="4870" max="4875" width="8.85546875"/>
    <col min="4876" max="4876" width="0.85546875" customWidth="1"/>
    <col min="4877" max="4877" width="11.85546875" bestFit="1" customWidth="1"/>
    <col min="4878" max="4878" width="0.85546875" customWidth="1"/>
    <col min="4879" max="4879" width="11" customWidth="1"/>
    <col min="4880" max="4880" width="0.85546875" customWidth="1"/>
    <col min="4881" max="4881" width="13.7109375" customWidth="1"/>
    <col min="4882" max="4882" width="7.7109375" bestFit="1" customWidth="1"/>
    <col min="4883" max="4883" width="19.140625" customWidth="1"/>
    <col min="4884" max="4884" width="44.28515625" customWidth="1"/>
    <col min="4885" max="4888" width="2.7109375" customWidth="1"/>
    <col min="4889" max="4889" width="0.85546875" customWidth="1"/>
    <col min="4890" max="4890" width="11" customWidth="1"/>
    <col min="4891" max="4891" width="0.85546875" customWidth="1"/>
    <col min="4892" max="4892" width="12.7109375" customWidth="1"/>
    <col min="4893" max="4893" width="9.5703125" customWidth="1"/>
    <col min="4894" max="5121" width="8.85546875"/>
    <col min="5122" max="5125" width="2.7109375" customWidth="1"/>
    <col min="5126" max="5131" width="8.85546875"/>
    <col min="5132" max="5132" width="0.85546875" customWidth="1"/>
    <col min="5133" max="5133" width="11.85546875" bestFit="1" customWidth="1"/>
    <col min="5134" max="5134" width="0.85546875" customWidth="1"/>
    <col min="5135" max="5135" width="11" customWidth="1"/>
    <col min="5136" max="5136" width="0.85546875" customWidth="1"/>
    <col min="5137" max="5137" width="13.7109375" customWidth="1"/>
    <col min="5138" max="5138" width="7.7109375" bestFit="1" customWidth="1"/>
    <col min="5139" max="5139" width="19.140625" customWidth="1"/>
    <col min="5140" max="5140" width="44.28515625" customWidth="1"/>
    <col min="5141" max="5144" width="2.7109375" customWidth="1"/>
    <col min="5145" max="5145" width="0.85546875" customWidth="1"/>
    <col min="5146" max="5146" width="11" customWidth="1"/>
    <col min="5147" max="5147" width="0.85546875" customWidth="1"/>
    <col min="5148" max="5148" width="12.7109375" customWidth="1"/>
    <col min="5149" max="5149" width="9.5703125" customWidth="1"/>
    <col min="5150" max="5377" width="8.85546875"/>
    <col min="5378" max="5381" width="2.7109375" customWidth="1"/>
    <col min="5382" max="5387" width="8.85546875"/>
    <col min="5388" max="5388" width="0.85546875" customWidth="1"/>
    <col min="5389" max="5389" width="11.85546875" bestFit="1" customWidth="1"/>
    <col min="5390" max="5390" width="0.85546875" customWidth="1"/>
    <col min="5391" max="5391" width="11" customWidth="1"/>
    <col min="5392" max="5392" width="0.85546875" customWidth="1"/>
    <col min="5393" max="5393" width="13.7109375" customWidth="1"/>
    <col min="5394" max="5394" width="7.7109375" bestFit="1" customWidth="1"/>
    <col min="5395" max="5395" width="19.140625" customWidth="1"/>
    <col min="5396" max="5396" width="44.28515625" customWidth="1"/>
    <col min="5397" max="5400" width="2.7109375" customWidth="1"/>
    <col min="5401" max="5401" width="0.85546875" customWidth="1"/>
    <col min="5402" max="5402" width="11" customWidth="1"/>
    <col min="5403" max="5403" width="0.85546875" customWidth="1"/>
    <col min="5404" max="5404" width="12.7109375" customWidth="1"/>
    <col min="5405" max="5405" width="9.5703125" customWidth="1"/>
    <col min="5406" max="5633" width="8.85546875"/>
    <col min="5634" max="5637" width="2.7109375" customWidth="1"/>
    <col min="5638" max="5643" width="8.85546875"/>
    <col min="5644" max="5644" width="0.85546875" customWidth="1"/>
    <col min="5645" max="5645" width="11.85546875" bestFit="1" customWidth="1"/>
    <col min="5646" max="5646" width="0.85546875" customWidth="1"/>
    <col min="5647" max="5647" width="11" customWidth="1"/>
    <col min="5648" max="5648" width="0.85546875" customWidth="1"/>
    <col min="5649" max="5649" width="13.7109375" customWidth="1"/>
    <col min="5650" max="5650" width="7.7109375" bestFit="1" customWidth="1"/>
    <col min="5651" max="5651" width="19.140625" customWidth="1"/>
    <col min="5652" max="5652" width="44.28515625" customWidth="1"/>
    <col min="5653" max="5656" width="2.7109375" customWidth="1"/>
    <col min="5657" max="5657" width="0.85546875" customWidth="1"/>
    <col min="5658" max="5658" width="11" customWidth="1"/>
    <col min="5659" max="5659" width="0.85546875" customWidth="1"/>
    <col min="5660" max="5660" width="12.7109375" customWidth="1"/>
    <col min="5661" max="5661" width="9.5703125" customWidth="1"/>
    <col min="5662" max="5889" width="8.85546875"/>
    <col min="5890" max="5893" width="2.7109375" customWidth="1"/>
    <col min="5894" max="5899" width="8.85546875"/>
    <col min="5900" max="5900" width="0.85546875" customWidth="1"/>
    <col min="5901" max="5901" width="11.85546875" bestFit="1" customWidth="1"/>
    <col min="5902" max="5902" width="0.85546875" customWidth="1"/>
    <col min="5903" max="5903" width="11" customWidth="1"/>
    <col min="5904" max="5904" width="0.85546875" customWidth="1"/>
    <col min="5905" max="5905" width="13.7109375" customWidth="1"/>
    <col min="5906" max="5906" width="7.7109375" bestFit="1" customWidth="1"/>
    <col min="5907" max="5907" width="19.140625" customWidth="1"/>
    <col min="5908" max="5908" width="44.28515625" customWidth="1"/>
    <col min="5909" max="5912" width="2.7109375" customWidth="1"/>
    <col min="5913" max="5913" width="0.85546875" customWidth="1"/>
    <col min="5914" max="5914" width="11" customWidth="1"/>
    <col min="5915" max="5915" width="0.85546875" customWidth="1"/>
    <col min="5916" max="5916" width="12.7109375" customWidth="1"/>
    <col min="5917" max="5917" width="9.5703125" customWidth="1"/>
    <col min="5918" max="6145" width="8.85546875"/>
    <col min="6146" max="6149" width="2.7109375" customWidth="1"/>
    <col min="6150" max="6155" width="8.85546875"/>
    <col min="6156" max="6156" width="0.85546875" customWidth="1"/>
    <col min="6157" max="6157" width="11.85546875" bestFit="1" customWidth="1"/>
    <col min="6158" max="6158" width="0.85546875" customWidth="1"/>
    <col min="6159" max="6159" width="11" customWidth="1"/>
    <col min="6160" max="6160" width="0.85546875" customWidth="1"/>
    <col min="6161" max="6161" width="13.7109375" customWidth="1"/>
    <col min="6162" max="6162" width="7.7109375" bestFit="1" customWidth="1"/>
    <col min="6163" max="6163" width="19.140625" customWidth="1"/>
    <col min="6164" max="6164" width="44.28515625" customWidth="1"/>
    <col min="6165" max="6168" width="2.7109375" customWidth="1"/>
    <col min="6169" max="6169" width="0.85546875" customWidth="1"/>
    <col min="6170" max="6170" width="11" customWidth="1"/>
    <col min="6171" max="6171" width="0.85546875" customWidth="1"/>
    <col min="6172" max="6172" width="12.7109375" customWidth="1"/>
    <col min="6173" max="6173" width="9.5703125" customWidth="1"/>
    <col min="6174" max="6401" width="8.85546875"/>
    <col min="6402" max="6405" width="2.7109375" customWidth="1"/>
    <col min="6406" max="6411" width="8.85546875"/>
    <col min="6412" max="6412" width="0.85546875" customWidth="1"/>
    <col min="6413" max="6413" width="11.85546875" bestFit="1" customWidth="1"/>
    <col min="6414" max="6414" width="0.85546875" customWidth="1"/>
    <col min="6415" max="6415" width="11" customWidth="1"/>
    <col min="6416" max="6416" width="0.85546875" customWidth="1"/>
    <col min="6417" max="6417" width="13.7109375" customWidth="1"/>
    <col min="6418" max="6418" width="7.7109375" bestFit="1" customWidth="1"/>
    <col min="6419" max="6419" width="19.140625" customWidth="1"/>
    <col min="6420" max="6420" width="44.28515625" customWidth="1"/>
    <col min="6421" max="6424" width="2.7109375" customWidth="1"/>
    <col min="6425" max="6425" width="0.85546875" customWidth="1"/>
    <col min="6426" max="6426" width="11" customWidth="1"/>
    <col min="6427" max="6427" width="0.85546875" customWidth="1"/>
    <col min="6428" max="6428" width="12.7109375" customWidth="1"/>
    <col min="6429" max="6429" width="9.5703125" customWidth="1"/>
    <col min="6430" max="6657" width="8.85546875"/>
    <col min="6658" max="6661" width="2.7109375" customWidth="1"/>
    <col min="6662" max="6667" width="8.85546875"/>
    <col min="6668" max="6668" width="0.85546875" customWidth="1"/>
    <col min="6669" max="6669" width="11.85546875" bestFit="1" customWidth="1"/>
    <col min="6670" max="6670" width="0.85546875" customWidth="1"/>
    <col min="6671" max="6671" width="11" customWidth="1"/>
    <col min="6672" max="6672" width="0.85546875" customWidth="1"/>
    <col min="6673" max="6673" width="13.7109375" customWidth="1"/>
    <col min="6674" max="6674" width="7.7109375" bestFit="1" customWidth="1"/>
    <col min="6675" max="6675" width="19.140625" customWidth="1"/>
    <col min="6676" max="6676" width="44.28515625" customWidth="1"/>
    <col min="6677" max="6680" width="2.7109375" customWidth="1"/>
    <col min="6681" max="6681" width="0.85546875" customWidth="1"/>
    <col min="6682" max="6682" width="11" customWidth="1"/>
    <col min="6683" max="6683" width="0.85546875" customWidth="1"/>
    <col min="6684" max="6684" width="12.7109375" customWidth="1"/>
    <col min="6685" max="6685" width="9.5703125" customWidth="1"/>
    <col min="6686" max="6913" width="8.85546875"/>
    <col min="6914" max="6917" width="2.7109375" customWidth="1"/>
    <col min="6918" max="6923" width="8.85546875"/>
    <col min="6924" max="6924" width="0.85546875" customWidth="1"/>
    <col min="6925" max="6925" width="11.85546875" bestFit="1" customWidth="1"/>
    <col min="6926" max="6926" width="0.85546875" customWidth="1"/>
    <col min="6927" max="6927" width="11" customWidth="1"/>
    <col min="6928" max="6928" width="0.85546875" customWidth="1"/>
    <col min="6929" max="6929" width="13.7109375" customWidth="1"/>
    <col min="6930" max="6930" width="7.7109375" bestFit="1" customWidth="1"/>
    <col min="6931" max="6931" width="19.140625" customWidth="1"/>
    <col min="6932" max="6932" width="44.28515625" customWidth="1"/>
    <col min="6933" max="6936" width="2.7109375" customWidth="1"/>
    <col min="6937" max="6937" width="0.85546875" customWidth="1"/>
    <col min="6938" max="6938" width="11" customWidth="1"/>
    <col min="6939" max="6939" width="0.85546875" customWidth="1"/>
    <col min="6940" max="6940" width="12.7109375" customWidth="1"/>
    <col min="6941" max="6941" width="9.5703125" customWidth="1"/>
    <col min="6942" max="7169" width="8.85546875"/>
    <col min="7170" max="7173" width="2.7109375" customWidth="1"/>
    <col min="7174" max="7179" width="8.85546875"/>
    <col min="7180" max="7180" width="0.85546875" customWidth="1"/>
    <col min="7181" max="7181" width="11.85546875" bestFit="1" customWidth="1"/>
    <col min="7182" max="7182" width="0.85546875" customWidth="1"/>
    <col min="7183" max="7183" width="11" customWidth="1"/>
    <col min="7184" max="7184" width="0.85546875" customWidth="1"/>
    <col min="7185" max="7185" width="13.7109375" customWidth="1"/>
    <col min="7186" max="7186" width="7.7109375" bestFit="1" customWidth="1"/>
    <col min="7187" max="7187" width="19.140625" customWidth="1"/>
    <col min="7188" max="7188" width="44.28515625" customWidth="1"/>
    <col min="7189" max="7192" width="2.7109375" customWidth="1"/>
    <col min="7193" max="7193" width="0.85546875" customWidth="1"/>
    <col min="7194" max="7194" width="11" customWidth="1"/>
    <col min="7195" max="7195" width="0.85546875" customWidth="1"/>
    <col min="7196" max="7196" width="12.7109375" customWidth="1"/>
    <col min="7197" max="7197" width="9.5703125" customWidth="1"/>
    <col min="7198" max="7425" width="8.85546875"/>
    <col min="7426" max="7429" width="2.7109375" customWidth="1"/>
    <col min="7430" max="7435" width="8.85546875"/>
    <col min="7436" max="7436" width="0.85546875" customWidth="1"/>
    <col min="7437" max="7437" width="11.85546875" bestFit="1" customWidth="1"/>
    <col min="7438" max="7438" width="0.85546875" customWidth="1"/>
    <col min="7439" max="7439" width="11" customWidth="1"/>
    <col min="7440" max="7440" width="0.85546875" customWidth="1"/>
    <col min="7441" max="7441" width="13.7109375" customWidth="1"/>
    <col min="7442" max="7442" width="7.7109375" bestFit="1" customWidth="1"/>
    <col min="7443" max="7443" width="19.140625" customWidth="1"/>
    <col min="7444" max="7444" width="44.28515625" customWidth="1"/>
    <col min="7445" max="7448" width="2.7109375" customWidth="1"/>
    <col min="7449" max="7449" width="0.85546875" customWidth="1"/>
    <col min="7450" max="7450" width="11" customWidth="1"/>
    <col min="7451" max="7451" width="0.85546875" customWidth="1"/>
    <col min="7452" max="7452" width="12.7109375" customWidth="1"/>
    <col min="7453" max="7453" width="9.5703125" customWidth="1"/>
    <col min="7454" max="7681" width="8.85546875"/>
    <col min="7682" max="7685" width="2.7109375" customWidth="1"/>
    <col min="7686" max="7691" width="8.85546875"/>
    <col min="7692" max="7692" width="0.85546875" customWidth="1"/>
    <col min="7693" max="7693" width="11.85546875" bestFit="1" customWidth="1"/>
    <col min="7694" max="7694" width="0.85546875" customWidth="1"/>
    <col min="7695" max="7695" width="11" customWidth="1"/>
    <col min="7696" max="7696" width="0.85546875" customWidth="1"/>
    <col min="7697" max="7697" width="13.7109375" customWidth="1"/>
    <col min="7698" max="7698" width="7.7109375" bestFit="1" customWidth="1"/>
    <col min="7699" max="7699" width="19.140625" customWidth="1"/>
    <col min="7700" max="7700" width="44.28515625" customWidth="1"/>
    <col min="7701" max="7704" width="2.7109375" customWidth="1"/>
    <col min="7705" max="7705" width="0.85546875" customWidth="1"/>
    <col min="7706" max="7706" width="11" customWidth="1"/>
    <col min="7707" max="7707" width="0.85546875" customWidth="1"/>
    <col min="7708" max="7708" width="12.7109375" customWidth="1"/>
    <col min="7709" max="7709" width="9.5703125" customWidth="1"/>
    <col min="7710" max="7937" width="8.85546875"/>
    <col min="7938" max="7941" width="2.7109375" customWidth="1"/>
    <col min="7942" max="7947" width="8.85546875"/>
    <col min="7948" max="7948" width="0.85546875" customWidth="1"/>
    <col min="7949" max="7949" width="11.85546875" bestFit="1" customWidth="1"/>
    <col min="7950" max="7950" width="0.85546875" customWidth="1"/>
    <col min="7951" max="7951" width="11" customWidth="1"/>
    <col min="7952" max="7952" width="0.85546875" customWidth="1"/>
    <col min="7953" max="7953" width="13.7109375" customWidth="1"/>
    <col min="7954" max="7954" width="7.7109375" bestFit="1" customWidth="1"/>
    <col min="7955" max="7955" width="19.140625" customWidth="1"/>
    <col min="7956" max="7956" width="44.28515625" customWidth="1"/>
    <col min="7957" max="7960" width="2.7109375" customWidth="1"/>
    <col min="7961" max="7961" width="0.85546875" customWidth="1"/>
    <col min="7962" max="7962" width="11" customWidth="1"/>
    <col min="7963" max="7963" width="0.85546875" customWidth="1"/>
    <col min="7964" max="7964" width="12.7109375" customWidth="1"/>
    <col min="7965" max="7965" width="9.5703125" customWidth="1"/>
    <col min="7966" max="8193" width="8.85546875"/>
    <col min="8194" max="8197" width="2.7109375" customWidth="1"/>
    <col min="8198" max="8203" width="8.85546875"/>
    <col min="8204" max="8204" width="0.85546875" customWidth="1"/>
    <col min="8205" max="8205" width="11.85546875" bestFit="1" customWidth="1"/>
    <col min="8206" max="8206" width="0.85546875" customWidth="1"/>
    <col min="8207" max="8207" width="11" customWidth="1"/>
    <col min="8208" max="8208" width="0.85546875" customWidth="1"/>
    <col min="8209" max="8209" width="13.7109375" customWidth="1"/>
    <col min="8210" max="8210" width="7.7109375" bestFit="1" customWidth="1"/>
    <col min="8211" max="8211" width="19.140625" customWidth="1"/>
    <col min="8212" max="8212" width="44.28515625" customWidth="1"/>
    <col min="8213" max="8216" width="2.7109375" customWidth="1"/>
    <col min="8217" max="8217" width="0.85546875" customWidth="1"/>
    <col min="8218" max="8218" width="11" customWidth="1"/>
    <col min="8219" max="8219" width="0.85546875" customWidth="1"/>
    <col min="8220" max="8220" width="12.7109375" customWidth="1"/>
    <col min="8221" max="8221" width="9.5703125" customWidth="1"/>
    <col min="8222" max="8449" width="8.85546875"/>
    <col min="8450" max="8453" width="2.7109375" customWidth="1"/>
    <col min="8454" max="8459" width="8.85546875"/>
    <col min="8460" max="8460" width="0.85546875" customWidth="1"/>
    <col min="8461" max="8461" width="11.85546875" bestFit="1" customWidth="1"/>
    <col min="8462" max="8462" width="0.85546875" customWidth="1"/>
    <col min="8463" max="8463" width="11" customWidth="1"/>
    <col min="8464" max="8464" width="0.85546875" customWidth="1"/>
    <col min="8465" max="8465" width="13.7109375" customWidth="1"/>
    <col min="8466" max="8466" width="7.7109375" bestFit="1" customWidth="1"/>
    <col min="8467" max="8467" width="19.140625" customWidth="1"/>
    <col min="8468" max="8468" width="44.28515625" customWidth="1"/>
    <col min="8469" max="8472" width="2.7109375" customWidth="1"/>
    <col min="8473" max="8473" width="0.85546875" customWidth="1"/>
    <col min="8474" max="8474" width="11" customWidth="1"/>
    <col min="8475" max="8475" width="0.85546875" customWidth="1"/>
    <col min="8476" max="8476" width="12.7109375" customWidth="1"/>
    <col min="8477" max="8477" width="9.5703125" customWidth="1"/>
    <col min="8478" max="8705" width="8.85546875"/>
    <col min="8706" max="8709" width="2.7109375" customWidth="1"/>
    <col min="8710" max="8715" width="8.85546875"/>
    <col min="8716" max="8716" width="0.85546875" customWidth="1"/>
    <col min="8717" max="8717" width="11.85546875" bestFit="1" customWidth="1"/>
    <col min="8718" max="8718" width="0.85546875" customWidth="1"/>
    <col min="8719" max="8719" width="11" customWidth="1"/>
    <col min="8720" max="8720" width="0.85546875" customWidth="1"/>
    <col min="8721" max="8721" width="13.7109375" customWidth="1"/>
    <col min="8722" max="8722" width="7.7109375" bestFit="1" customWidth="1"/>
    <col min="8723" max="8723" width="19.140625" customWidth="1"/>
    <col min="8724" max="8724" width="44.28515625" customWidth="1"/>
    <col min="8725" max="8728" width="2.7109375" customWidth="1"/>
    <col min="8729" max="8729" width="0.85546875" customWidth="1"/>
    <col min="8730" max="8730" width="11" customWidth="1"/>
    <col min="8731" max="8731" width="0.85546875" customWidth="1"/>
    <col min="8732" max="8732" width="12.7109375" customWidth="1"/>
    <col min="8733" max="8733" width="9.5703125" customWidth="1"/>
    <col min="8734" max="8961" width="8.85546875"/>
    <col min="8962" max="8965" width="2.7109375" customWidth="1"/>
    <col min="8966" max="8971" width="8.85546875"/>
    <col min="8972" max="8972" width="0.85546875" customWidth="1"/>
    <col min="8973" max="8973" width="11.85546875" bestFit="1" customWidth="1"/>
    <col min="8974" max="8974" width="0.85546875" customWidth="1"/>
    <col min="8975" max="8975" width="11" customWidth="1"/>
    <col min="8976" max="8976" width="0.85546875" customWidth="1"/>
    <col min="8977" max="8977" width="13.7109375" customWidth="1"/>
    <col min="8978" max="8978" width="7.7109375" bestFit="1" customWidth="1"/>
    <col min="8979" max="8979" width="19.140625" customWidth="1"/>
    <col min="8980" max="8980" width="44.28515625" customWidth="1"/>
    <col min="8981" max="8984" width="2.7109375" customWidth="1"/>
    <col min="8985" max="8985" width="0.85546875" customWidth="1"/>
    <col min="8986" max="8986" width="11" customWidth="1"/>
    <col min="8987" max="8987" width="0.85546875" customWidth="1"/>
    <col min="8988" max="8988" width="12.7109375" customWidth="1"/>
    <col min="8989" max="8989" width="9.5703125" customWidth="1"/>
    <col min="8990" max="9217" width="8.85546875"/>
    <col min="9218" max="9221" width="2.7109375" customWidth="1"/>
    <col min="9222" max="9227" width="8.85546875"/>
    <col min="9228" max="9228" width="0.85546875" customWidth="1"/>
    <col min="9229" max="9229" width="11.85546875" bestFit="1" customWidth="1"/>
    <col min="9230" max="9230" width="0.85546875" customWidth="1"/>
    <col min="9231" max="9231" width="11" customWidth="1"/>
    <col min="9232" max="9232" width="0.85546875" customWidth="1"/>
    <col min="9233" max="9233" width="13.7109375" customWidth="1"/>
    <col min="9234" max="9234" width="7.7109375" bestFit="1" customWidth="1"/>
    <col min="9235" max="9235" width="19.140625" customWidth="1"/>
    <col min="9236" max="9236" width="44.28515625" customWidth="1"/>
    <col min="9237" max="9240" width="2.7109375" customWidth="1"/>
    <col min="9241" max="9241" width="0.85546875" customWidth="1"/>
    <col min="9242" max="9242" width="11" customWidth="1"/>
    <col min="9243" max="9243" width="0.85546875" customWidth="1"/>
    <col min="9244" max="9244" width="12.7109375" customWidth="1"/>
    <col min="9245" max="9245" width="9.5703125" customWidth="1"/>
    <col min="9246" max="9473" width="8.85546875"/>
    <col min="9474" max="9477" width="2.7109375" customWidth="1"/>
    <col min="9478" max="9483" width="8.85546875"/>
    <col min="9484" max="9484" width="0.85546875" customWidth="1"/>
    <col min="9485" max="9485" width="11.85546875" bestFit="1" customWidth="1"/>
    <col min="9486" max="9486" width="0.85546875" customWidth="1"/>
    <col min="9487" max="9487" width="11" customWidth="1"/>
    <col min="9488" max="9488" width="0.85546875" customWidth="1"/>
    <col min="9489" max="9489" width="13.7109375" customWidth="1"/>
    <col min="9490" max="9490" width="7.7109375" bestFit="1" customWidth="1"/>
    <col min="9491" max="9491" width="19.140625" customWidth="1"/>
    <col min="9492" max="9492" width="44.28515625" customWidth="1"/>
    <col min="9493" max="9496" width="2.7109375" customWidth="1"/>
    <col min="9497" max="9497" width="0.85546875" customWidth="1"/>
    <col min="9498" max="9498" width="11" customWidth="1"/>
    <col min="9499" max="9499" width="0.85546875" customWidth="1"/>
    <col min="9500" max="9500" width="12.7109375" customWidth="1"/>
    <col min="9501" max="9501" width="9.5703125" customWidth="1"/>
    <col min="9502" max="9729" width="8.85546875"/>
    <col min="9730" max="9733" width="2.7109375" customWidth="1"/>
    <col min="9734" max="9739" width="8.85546875"/>
    <col min="9740" max="9740" width="0.85546875" customWidth="1"/>
    <col min="9741" max="9741" width="11.85546875" bestFit="1" customWidth="1"/>
    <col min="9742" max="9742" width="0.85546875" customWidth="1"/>
    <col min="9743" max="9743" width="11" customWidth="1"/>
    <col min="9744" max="9744" width="0.85546875" customWidth="1"/>
    <col min="9745" max="9745" width="13.7109375" customWidth="1"/>
    <col min="9746" max="9746" width="7.7109375" bestFit="1" customWidth="1"/>
    <col min="9747" max="9747" width="19.140625" customWidth="1"/>
    <col min="9748" max="9748" width="44.28515625" customWidth="1"/>
    <col min="9749" max="9752" width="2.7109375" customWidth="1"/>
    <col min="9753" max="9753" width="0.85546875" customWidth="1"/>
    <col min="9754" max="9754" width="11" customWidth="1"/>
    <col min="9755" max="9755" width="0.85546875" customWidth="1"/>
    <col min="9756" max="9756" width="12.7109375" customWidth="1"/>
    <col min="9757" max="9757" width="9.5703125" customWidth="1"/>
    <col min="9758" max="9985" width="8.85546875"/>
    <col min="9986" max="9989" width="2.7109375" customWidth="1"/>
    <col min="9990" max="9995" width="8.85546875"/>
    <col min="9996" max="9996" width="0.85546875" customWidth="1"/>
    <col min="9997" max="9997" width="11.85546875" bestFit="1" customWidth="1"/>
    <col min="9998" max="9998" width="0.85546875" customWidth="1"/>
    <col min="9999" max="9999" width="11" customWidth="1"/>
    <col min="10000" max="10000" width="0.85546875" customWidth="1"/>
    <col min="10001" max="10001" width="13.7109375" customWidth="1"/>
    <col min="10002" max="10002" width="7.7109375" bestFit="1" customWidth="1"/>
    <col min="10003" max="10003" width="19.140625" customWidth="1"/>
    <col min="10004" max="10004" width="44.28515625" customWidth="1"/>
    <col min="10005" max="10008" width="2.7109375" customWidth="1"/>
    <col min="10009" max="10009" width="0.85546875" customWidth="1"/>
    <col min="10010" max="10010" width="11" customWidth="1"/>
    <col min="10011" max="10011" width="0.85546875" customWidth="1"/>
    <col min="10012" max="10012" width="12.7109375" customWidth="1"/>
    <col min="10013" max="10013" width="9.5703125" customWidth="1"/>
    <col min="10014" max="10241" width="8.85546875"/>
    <col min="10242" max="10245" width="2.7109375" customWidth="1"/>
    <col min="10246" max="10251" width="8.85546875"/>
    <col min="10252" max="10252" width="0.85546875" customWidth="1"/>
    <col min="10253" max="10253" width="11.85546875" bestFit="1" customWidth="1"/>
    <col min="10254" max="10254" width="0.85546875" customWidth="1"/>
    <col min="10255" max="10255" width="11" customWidth="1"/>
    <col min="10256" max="10256" width="0.85546875" customWidth="1"/>
    <col min="10257" max="10257" width="13.7109375" customWidth="1"/>
    <col min="10258" max="10258" width="7.7109375" bestFit="1" customWidth="1"/>
    <col min="10259" max="10259" width="19.140625" customWidth="1"/>
    <col min="10260" max="10260" width="44.28515625" customWidth="1"/>
    <col min="10261" max="10264" width="2.7109375" customWidth="1"/>
    <col min="10265" max="10265" width="0.85546875" customWidth="1"/>
    <col min="10266" max="10266" width="11" customWidth="1"/>
    <col min="10267" max="10267" width="0.85546875" customWidth="1"/>
    <col min="10268" max="10268" width="12.7109375" customWidth="1"/>
    <col min="10269" max="10269" width="9.5703125" customWidth="1"/>
    <col min="10270" max="10497" width="8.85546875"/>
    <col min="10498" max="10501" width="2.7109375" customWidth="1"/>
    <col min="10502" max="10507" width="8.85546875"/>
    <col min="10508" max="10508" width="0.85546875" customWidth="1"/>
    <col min="10509" max="10509" width="11.85546875" bestFit="1" customWidth="1"/>
    <col min="10510" max="10510" width="0.85546875" customWidth="1"/>
    <col min="10511" max="10511" width="11" customWidth="1"/>
    <col min="10512" max="10512" width="0.85546875" customWidth="1"/>
    <col min="10513" max="10513" width="13.7109375" customWidth="1"/>
    <col min="10514" max="10514" width="7.7109375" bestFit="1" customWidth="1"/>
    <col min="10515" max="10515" width="19.140625" customWidth="1"/>
    <col min="10516" max="10516" width="44.28515625" customWidth="1"/>
    <col min="10517" max="10520" width="2.7109375" customWidth="1"/>
    <col min="10521" max="10521" width="0.85546875" customWidth="1"/>
    <col min="10522" max="10522" width="11" customWidth="1"/>
    <col min="10523" max="10523" width="0.85546875" customWidth="1"/>
    <col min="10524" max="10524" width="12.7109375" customWidth="1"/>
    <col min="10525" max="10525" width="9.5703125" customWidth="1"/>
    <col min="10526" max="10753" width="8.85546875"/>
    <col min="10754" max="10757" width="2.7109375" customWidth="1"/>
    <col min="10758" max="10763" width="8.85546875"/>
    <col min="10764" max="10764" width="0.85546875" customWidth="1"/>
    <col min="10765" max="10765" width="11.85546875" bestFit="1" customWidth="1"/>
    <col min="10766" max="10766" width="0.85546875" customWidth="1"/>
    <col min="10767" max="10767" width="11" customWidth="1"/>
    <col min="10768" max="10768" width="0.85546875" customWidth="1"/>
    <col min="10769" max="10769" width="13.7109375" customWidth="1"/>
    <col min="10770" max="10770" width="7.7109375" bestFit="1" customWidth="1"/>
    <col min="10771" max="10771" width="19.140625" customWidth="1"/>
    <col min="10772" max="10772" width="44.28515625" customWidth="1"/>
    <col min="10773" max="10776" width="2.7109375" customWidth="1"/>
    <col min="10777" max="10777" width="0.85546875" customWidth="1"/>
    <col min="10778" max="10778" width="11" customWidth="1"/>
    <col min="10779" max="10779" width="0.85546875" customWidth="1"/>
    <col min="10780" max="10780" width="12.7109375" customWidth="1"/>
    <col min="10781" max="10781" width="9.5703125" customWidth="1"/>
    <col min="10782" max="11009" width="8.85546875"/>
    <col min="11010" max="11013" width="2.7109375" customWidth="1"/>
    <col min="11014" max="11019" width="8.85546875"/>
    <col min="11020" max="11020" width="0.85546875" customWidth="1"/>
    <col min="11021" max="11021" width="11.85546875" bestFit="1" customWidth="1"/>
    <col min="11022" max="11022" width="0.85546875" customWidth="1"/>
    <col min="11023" max="11023" width="11" customWidth="1"/>
    <col min="11024" max="11024" width="0.85546875" customWidth="1"/>
    <col min="11025" max="11025" width="13.7109375" customWidth="1"/>
    <col min="11026" max="11026" width="7.7109375" bestFit="1" customWidth="1"/>
    <col min="11027" max="11027" width="19.140625" customWidth="1"/>
    <col min="11028" max="11028" width="44.28515625" customWidth="1"/>
    <col min="11029" max="11032" width="2.7109375" customWidth="1"/>
    <col min="11033" max="11033" width="0.85546875" customWidth="1"/>
    <col min="11034" max="11034" width="11" customWidth="1"/>
    <col min="11035" max="11035" width="0.85546875" customWidth="1"/>
    <col min="11036" max="11036" width="12.7109375" customWidth="1"/>
    <col min="11037" max="11037" width="9.5703125" customWidth="1"/>
    <col min="11038" max="11265" width="8.85546875"/>
    <col min="11266" max="11269" width="2.7109375" customWidth="1"/>
    <col min="11270" max="11275" width="8.85546875"/>
    <col min="11276" max="11276" width="0.85546875" customWidth="1"/>
    <col min="11277" max="11277" width="11.85546875" bestFit="1" customWidth="1"/>
    <col min="11278" max="11278" width="0.85546875" customWidth="1"/>
    <col min="11279" max="11279" width="11" customWidth="1"/>
    <col min="11280" max="11280" width="0.85546875" customWidth="1"/>
    <col min="11281" max="11281" width="13.7109375" customWidth="1"/>
    <col min="11282" max="11282" width="7.7109375" bestFit="1" customWidth="1"/>
    <col min="11283" max="11283" width="19.140625" customWidth="1"/>
    <col min="11284" max="11284" width="44.28515625" customWidth="1"/>
    <col min="11285" max="11288" width="2.7109375" customWidth="1"/>
    <col min="11289" max="11289" width="0.85546875" customWidth="1"/>
    <col min="11290" max="11290" width="11" customWidth="1"/>
    <col min="11291" max="11291" width="0.85546875" customWidth="1"/>
    <col min="11292" max="11292" width="12.7109375" customWidth="1"/>
    <col min="11293" max="11293" width="9.5703125" customWidth="1"/>
    <col min="11294" max="11521" width="8.85546875"/>
    <col min="11522" max="11525" width="2.7109375" customWidth="1"/>
    <col min="11526" max="11531" width="8.85546875"/>
    <col min="11532" max="11532" width="0.85546875" customWidth="1"/>
    <col min="11533" max="11533" width="11.85546875" bestFit="1" customWidth="1"/>
    <col min="11534" max="11534" width="0.85546875" customWidth="1"/>
    <col min="11535" max="11535" width="11" customWidth="1"/>
    <col min="11536" max="11536" width="0.85546875" customWidth="1"/>
    <col min="11537" max="11537" width="13.7109375" customWidth="1"/>
    <col min="11538" max="11538" width="7.7109375" bestFit="1" customWidth="1"/>
    <col min="11539" max="11539" width="19.140625" customWidth="1"/>
    <col min="11540" max="11540" width="44.28515625" customWidth="1"/>
    <col min="11541" max="11544" width="2.7109375" customWidth="1"/>
    <col min="11545" max="11545" width="0.85546875" customWidth="1"/>
    <col min="11546" max="11546" width="11" customWidth="1"/>
    <col min="11547" max="11547" width="0.85546875" customWidth="1"/>
    <col min="11548" max="11548" width="12.7109375" customWidth="1"/>
    <col min="11549" max="11549" width="9.5703125" customWidth="1"/>
    <col min="11550" max="11777" width="8.85546875"/>
    <col min="11778" max="11781" width="2.7109375" customWidth="1"/>
    <col min="11782" max="11787" width="8.85546875"/>
    <col min="11788" max="11788" width="0.85546875" customWidth="1"/>
    <col min="11789" max="11789" width="11.85546875" bestFit="1" customWidth="1"/>
    <col min="11790" max="11790" width="0.85546875" customWidth="1"/>
    <col min="11791" max="11791" width="11" customWidth="1"/>
    <col min="11792" max="11792" width="0.85546875" customWidth="1"/>
    <col min="11793" max="11793" width="13.7109375" customWidth="1"/>
    <col min="11794" max="11794" width="7.7109375" bestFit="1" customWidth="1"/>
    <col min="11795" max="11795" width="19.140625" customWidth="1"/>
    <col min="11796" max="11796" width="44.28515625" customWidth="1"/>
    <col min="11797" max="11800" width="2.7109375" customWidth="1"/>
    <col min="11801" max="11801" width="0.85546875" customWidth="1"/>
    <col min="11802" max="11802" width="11" customWidth="1"/>
    <col min="11803" max="11803" width="0.85546875" customWidth="1"/>
    <col min="11804" max="11804" width="12.7109375" customWidth="1"/>
    <col min="11805" max="11805" width="9.5703125" customWidth="1"/>
    <col min="11806" max="12033" width="8.85546875"/>
    <col min="12034" max="12037" width="2.7109375" customWidth="1"/>
    <col min="12038" max="12043" width="8.85546875"/>
    <col min="12044" max="12044" width="0.85546875" customWidth="1"/>
    <col min="12045" max="12045" width="11.85546875" bestFit="1" customWidth="1"/>
    <col min="12046" max="12046" width="0.85546875" customWidth="1"/>
    <col min="12047" max="12047" width="11" customWidth="1"/>
    <col min="12048" max="12048" width="0.85546875" customWidth="1"/>
    <col min="12049" max="12049" width="13.7109375" customWidth="1"/>
    <col min="12050" max="12050" width="7.7109375" bestFit="1" customWidth="1"/>
    <col min="12051" max="12051" width="19.140625" customWidth="1"/>
    <col min="12052" max="12052" width="44.28515625" customWidth="1"/>
    <col min="12053" max="12056" width="2.7109375" customWidth="1"/>
    <col min="12057" max="12057" width="0.85546875" customWidth="1"/>
    <col min="12058" max="12058" width="11" customWidth="1"/>
    <col min="12059" max="12059" width="0.85546875" customWidth="1"/>
    <col min="12060" max="12060" width="12.7109375" customWidth="1"/>
    <col min="12061" max="12061" width="9.5703125" customWidth="1"/>
    <col min="12062" max="12289" width="8.85546875"/>
    <col min="12290" max="12293" width="2.7109375" customWidth="1"/>
    <col min="12294" max="12299" width="8.85546875"/>
    <col min="12300" max="12300" width="0.85546875" customWidth="1"/>
    <col min="12301" max="12301" width="11.85546875" bestFit="1" customWidth="1"/>
    <col min="12302" max="12302" width="0.85546875" customWidth="1"/>
    <col min="12303" max="12303" width="11" customWidth="1"/>
    <col min="12304" max="12304" width="0.85546875" customWidth="1"/>
    <col min="12305" max="12305" width="13.7109375" customWidth="1"/>
    <col min="12306" max="12306" width="7.7109375" bestFit="1" customWidth="1"/>
    <col min="12307" max="12307" width="19.140625" customWidth="1"/>
    <col min="12308" max="12308" width="44.28515625" customWidth="1"/>
    <col min="12309" max="12312" width="2.7109375" customWidth="1"/>
    <col min="12313" max="12313" width="0.85546875" customWidth="1"/>
    <col min="12314" max="12314" width="11" customWidth="1"/>
    <col min="12315" max="12315" width="0.85546875" customWidth="1"/>
    <col min="12316" max="12316" width="12.7109375" customWidth="1"/>
    <col min="12317" max="12317" width="9.5703125" customWidth="1"/>
    <col min="12318" max="12545" width="8.85546875"/>
    <col min="12546" max="12549" width="2.7109375" customWidth="1"/>
    <col min="12550" max="12555" width="8.85546875"/>
    <col min="12556" max="12556" width="0.85546875" customWidth="1"/>
    <col min="12557" max="12557" width="11.85546875" bestFit="1" customWidth="1"/>
    <col min="12558" max="12558" width="0.85546875" customWidth="1"/>
    <col min="12559" max="12559" width="11" customWidth="1"/>
    <col min="12560" max="12560" width="0.85546875" customWidth="1"/>
    <col min="12561" max="12561" width="13.7109375" customWidth="1"/>
    <col min="12562" max="12562" width="7.7109375" bestFit="1" customWidth="1"/>
    <col min="12563" max="12563" width="19.140625" customWidth="1"/>
    <col min="12564" max="12564" width="44.28515625" customWidth="1"/>
    <col min="12565" max="12568" width="2.7109375" customWidth="1"/>
    <col min="12569" max="12569" width="0.85546875" customWidth="1"/>
    <col min="12570" max="12570" width="11" customWidth="1"/>
    <col min="12571" max="12571" width="0.85546875" customWidth="1"/>
    <col min="12572" max="12572" width="12.7109375" customWidth="1"/>
    <col min="12573" max="12573" width="9.5703125" customWidth="1"/>
    <col min="12574" max="12801" width="8.85546875"/>
    <col min="12802" max="12805" width="2.7109375" customWidth="1"/>
    <col min="12806" max="12811" width="8.85546875"/>
    <col min="12812" max="12812" width="0.85546875" customWidth="1"/>
    <col min="12813" max="12813" width="11.85546875" bestFit="1" customWidth="1"/>
    <col min="12814" max="12814" width="0.85546875" customWidth="1"/>
    <col min="12815" max="12815" width="11" customWidth="1"/>
    <col min="12816" max="12816" width="0.85546875" customWidth="1"/>
    <col min="12817" max="12817" width="13.7109375" customWidth="1"/>
    <col min="12818" max="12818" width="7.7109375" bestFit="1" customWidth="1"/>
    <col min="12819" max="12819" width="19.140625" customWidth="1"/>
    <col min="12820" max="12820" width="44.28515625" customWidth="1"/>
    <col min="12821" max="12824" width="2.7109375" customWidth="1"/>
    <col min="12825" max="12825" width="0.85546875" customWidth="1"/>
    <col min="12826" max="12826" width="11" customWidth="1"/>
    <col min="12827" max="12827" width="0.85546875" customWidth="1"/>
    <col min="12828" max="12828" width="12.7109375" customWidth="1"/>
    <col min="12829" max="12829" width="9.5703125" customWidth="1"/>
    <col min="12830" max="13057" width="8.85546875"/>
    <col min="13058" max="13061" width="2.7109375" customWidth="1"/>
    <col min="13062" max="13067" width="8.85546875"/>
    <col min="13068" max="13068" width="0.85546875" customWidth="1"/>
    <col min="13069" max="13069" width="11.85546875" bestFit="1" customWidth="1"/>
    <col min="13070" max="13070" width="0.85546875" customWidth="1"/>
    <col min="13071" max="13071" width="11" customWidth="1"/>
    <col min="13072" max="13072" width="0.85546875" customWidth="1"/>
    <col min="13073" max="13073" width="13.7109375" customWidth="1"/>
    <col min="13074" max="13074" width="7.7109375" bestFit="1" customWidth="1"/>
    <col min="13075" max="13075" width="19.140625" customWidth="1"/>
    <col min="13076" max="13076" width="44.28515625" customWidth="1"/>
    <col min="13077" max="13080" width="2.7109375" customWidth="1"/>
    <col min="13081" max="13081" width="0.85546875" customWidth="1"/>
    <col min="13082" max="13082" width="11" customWidth="1"/>
    <col min="13083" max="13083" width="0.85546875" customWidth="1"/>
    <col min="13084" max="13084" width="12.7109375" customWidth="1"/>
    <col min="13085" max="13085" width="9.5703125" customWidth="1"/>
    <col min="13086" max="13313" width="8.85546875"/>
    <col min="13314" max="13317" width="2.7109375" customWidth="1"/>
    <col min="13318" max="13323" width="8.85546875"/>
    <col min="13324" max="13324" width="0.85546875" customWidth="1"/>
    <col min="13325" max="13325" width="11.85546875" bestFit="1" customWidth="1"/>
    <col min="13326" max="13326" width="0.85546875" customWidth="1"/>
    <col min="13327" max="13327" width="11" customWidth="1"/>
    <col min="13328" max="13328" width="0.85546875" customWidth="1"/>
    <col min="13329" max="13329" width="13.7109375" customWidth="1"/>
    <col min="13330" max="13330" width="7.7109375" bestFit="1" customWidth="1"/>
    <col min="13331" max="13331" width="19.140625" customWidth="1"/>
    <col min="13332" max="13332" width="44.28515625" customWidth="1"/>
    <col min="13333" max="13336" width="2.7109375" customWidth="1"/>
    <col min="13337" max="13337" width="0.85546875" customWidth="1"/>
    <col min="13338" max="13338" width="11" customWidth="1"/>
    <col min="13339" max="13339" width="0.85546875" customWidth="1"/>
    <col min="13340" max="13340" width="12.7109375" customWidth="1"/>
    <col min="13341" max="13341" width="9.5703125" customWidth="1"/>
    <col min="13342" max="13569" width="8.85546875"/>
    <col min="13570" max="13573" width="2.7109375" customWidth="1"/>
    <col min="13574" max="13579" width="8.85546875"/>
    <col min="13580" max="13580" width="0.85546875" customWidth="1"/>
    <col min="13581" max="13581" width="11.85546875" bestFit="1" customWidth="1"/>
    <col min="13582" max="13582" width="0.85546875" customWidth="1"/>
    <col min="13583" max="13583" width="11" customWidth="1"/>
    <col min="13584" max="13584" width="0.85546875" customWidth="1"/>
    <col min="13585" max="13585" width="13.7109375" customWidth="1"/>
    <col min="13586" max="13586" width="7.7109375" bestFit="1" customWidth="1"/>
    <col min="13587" max="13587" width="19.140625" customWidth="1"/>
    <col min="13588" max="13588" width="44.28515625" customWidth="1"/>
    <col min="13589" max="13592" width="2.7109375" customWidth="1"/>
    <col min="13593" max="13593" width="0.85546875" customWidth="1"/>
    <col min="13594" max="13594" width="11" customWidth="1"/>
    <col min="13595" max="13595" width="0.85546875" customWidth="1"/>
    <col min="13596" max="13596" width="12.7109375" customWidth="1"/>
    <col min="13597" max="13597" width="9.5703125" customWidth="1"/>
    <col min="13598" max="13825" width="8.85546875"/>
    <col min="13826" max="13829" width="2.7109375" customWidth="1"/>
    <col min="13830" max="13835" width="8.85546875"/>
    <col min="13836" max="13836" width="0.85546875" customWidth="1"/>
    <col min="13837" max="13837" width="11.85546875" bestFit="1" customWidth="1"/>
    <col min="13838" max="13838" width="0.85546875" customWidth="1"/>
    <col min="13839" max="13839" width="11" customWidth="1"/>
    <col min="13840" max="13840" width="0.85546875" customWidth="1"/>
    <col min="13841" max="13841" width="13.7109375" customWidth="1"/>
    <col min="13842" max="13842" width="7.7109375" bestFit="1" customWidth="1"/>
    <col min="13843" max="13843" width="19.140625" customWidth="1"/>
    <col min="13844" max="13844" width="44.28515625" customWidth="1"/>
    <col min="13845" max="13848" width="2.7109375" customWidth="1"/>
    <col min="13849" max="13849" width="0.85546875" customWidth="1"/>
    <col min="13850" max="13850" width="11" customWidth="1"/>
    <col min="13851" max="13851" width="0.85546875" customWidth="1"/>
    <col min="13852" max="13852" width="12.7109375" customWidth="1"/>
    <col min="13853" max="13853" width="9.5703125" customWidth="1"/>
    <col min="13854" max="14081" width="8.85546875"/>
    <col min="14082" max="14085" width="2.7109375" customWidth="1"/>
    <col min="14086" max="14091" width="8.85546875"/>
    <col min="14092" max="14092" width="0.85546875" customWidth="1"/>
    <col min="14093" max="14093" width="11.85546875" bestFit="1" customWidth="1"/>
    <col min="14094" max="14094" width="0.85546875" customWidth="1"/>
    <col min="14095" max="14095" width="11" customWidth="1"/>
    <col min="14096" max="14096" width="0.85546875" customWidth="1"/>
    <col min="14097" max="14097" width="13.7109375" customWidth="1"/>
    <col min="14098" max="14098" width="7.7109375" bestFit="1" customWidth="1"/>
    <col min="14099" max="14099" width="19.140625" customWidth="1"/>
    <col min="14100" max="14100" width="44.28515625" customWidth="1"/>
    <col min="14101" max="14104" width="2.7109375" customWidth="1"/>
    <col min="14105" max="14105" width="0.85546875" customWidth="1"/>
    <col min="14106" max="14106" width="11" customWidth="1"/>
    <col min="14107" max="14107" width="0.85546875" customWidth="1"/>
    <col min="14108" max="14108" width="12.7109375" customWidth="1"/>
    <col min="14109" max="14109" width="9.5703125" customWidth="1"/>
    <col min="14110" max="14337" width="8.85546875"/>
    <col min="14338" max="14341" width="2.7109375" customWidth="1"/>
    <col min="14342" max="14347" width="8.85546875"/>
    <col min="14348" max="14348" width="0.85546875" customWidth="1"/>
    <col min="14349" max="14349" width="11.85546875" bestFit="1" customWidth="1"/>
    <col min="14350" max="14350" width="0.85546875" customWidth="1"/>
    <col min="14351" max="14351" width="11" customWidth="1"/>
    <col min="14352" max="14352" width="0.85546875" customWidth="1"/>
    <col min="14353" max="14353" width="13.7109375" customWidth="1"/>
    <col min="14354" max="14354" width="7.7109375" bestFit="1" customWidth="1"/>
    <col min="14355" max="14355" width="19.140625" customWidth="1"/>
    <col min="14356" max="14356" width="44.28515625" customWidth="1"/>
    <col min="14357" max="14360" width="2.7109375" customWidth="1"/>
    <col min="14361" max="14361" width="0.85546875" customWidth="1"/>
    <col min="14362" max="14362" width="11" customWidth="1"/>
    <col min="14363" max="14363" width="0.85546875" customWidth="1"/>
    <col min="14364" max="14364" width="12.7109375" customWidth="1"/>
    <col min="14365" max="14365" width="9.5703125" customWidth="1"/>
    <col min="14366" max="14593" width="8.85546875"/>
    <col min="14594" max="14597" width="2.7109375" customWidth="1"/>
    <col min="14598" max="14603" width="8.85546875"/>
    <col min="14604" max="14604" width="0.85546875" customWidth="1"/>
    <col min="14605" max="14605" width="11.85546875" bestFit="1" customWidth="1"/>
    <col min="14606" max="14606" width="0.85546875" customWidth="1"/>
    <col min="14607" max="14607" width="11" customWidth="1"/>
    <col min="14608" max="14608" width="0.85546875" customWidth="1"/>
    <col min="14609" max="14609" width="13.7109375" customWidth="1"/>
    <col min="14610" max="14610" width="7.7109375" bestFit="1" customWidth="1"/>
    <col min="14611" max="14611" width="19.140625" customWidth="1"/>
    <col min="14612" max="14612" width="44.28515625" customWidth="1"/>
    <col min="14613" max="14616" width="2.7109375" customWidth="1"/>
    <col min="14617" max="14617" width="0.85546875" customWidth="1"/>
    <col min="14618" max="14618" width="11" customWidth="1"/>
    <col min="14619" max="14619" width="0.85546875" customWidth="1"/>
    <col min="14620" max="14620" width="12.7109375" customWidth="1"/>
    <col min="14621" max="14621" width="9.5703125" customWidth="1"/>
    <col min="14622" max="14849" width="8.85546875"/>
    <col min="14850" max="14853" width="2.7109375" customWidth="1"/>
    <col min="14854" max="14859" width="8.85546875"/>
    <col min="14860" max="14860" width="0.85546875" customWidth="1"/>
    <col min="14861" max="14861" width="11.85546875" bestFit="1" customWidth="1"/>
    <col min="14862" max="14862" width="0.85546875" customWidth="1"/>
    <col min="14863" max="14863" width="11" customWidth="1"/>
    <col min="14864" max="14864" width="0.85546875" customWidth="1"/>
    <col min="14865" max="14865" width="13.7109375" customWidth="1"/>
    <col min="14866" max="14866" width="7.7109375" bestFit="1" customWidth="1"/>
    <col min="14867" max="14867" width="19.140625" customWidth="1"/>
    <col min="14868" max="14868" width="44.28515625" customWidth="1"/>
    <col min="14869" max="14872" width="2.7109375" customWidth="1"/>
    <col min="14873" max="14873" width="0.85546875" customWidth="1"/>
    <col min="14874" max="14874" width="11" customWidth="1"/>
    <col min="14875" max="14875" width="0.85546875" customWidth="1"/>
    <col min="14876" max="14876" width="12.7109375" customWidth="1"/>
    <col min="14877" max="14877" width="9.5703125" customWidth="1"/>
    <col min="14878" max="15105" width="8.85546875"/>
    <col min="15106" max="15109" width="2.7109375" customWidth="1"/>
    <col min="15110" max="15115" width="8.85546875"/>
    <col min="15116" max="15116" width="0.85546875" customWidth="1"/>
    <col min="15117" max="15117" width="11.85546875" bestFit="1" customWidth="1"/>
    <col min="15118" max="15118" width="0.85546875" customWidth="1"/>
    <col min="15119" max="15119" width="11" customWidth="1"/>
    <col min="15120" max="15120" width="0.85546875" customWidth="1"/>
    <col min="15121" max="15121" width="13.7109375" customWidth="1"/>
    <col min="15122" max="15122" width="7.7109375" bestFit="1" customWidth="1"/>
    <col min="15123" max="15123" width="19.140625" customWidth="1"/>
    <col min="15124" max="15124" width="44.28515625" customWidth="1"/>
    <col min="15125" max="15128" width="2.7109375" customWidth="1"/>
    <col min="15129" max="15129" width="0.85546875" customWidth="1"/>
    <col min="15130" max="15130" width="11" customWidth="1"/>
    <col min="15131" max="15131" width="0.85546875" customWidth="1"/>
    <col min="15132" max="15132" width="12.7109375" customWidth="1"/>
    <col min="15133" max="15133" width="9.5703125" customWidth="1"/>
    <col min="15134" max="15361" width="8.85546875"/>
    <col min="15362" max="15365" width="2.7109375" customWidth="1"/>
    <col min="15366" max="15371" width="8.85546875"/>
    <col min="15372" max="15372" width="0.85546875" customWidth="1"/>
    <col min="15373" max="15373" width="11.85546875" bestFit="1" customWidth="1"/>
    <col min="15374" max="15374" width="0.85546875" customWidth="1"/>
    <col min="15375" max="15375" width="11" customWidth="1"/>
    <col min="15376" max="15376" width="0.85546875" customWidth="1"/>
    <col min="15377" max="15377" width="13.7109375" customWidth="1"/>
    <col min="15378" max="15378" width="7.7109375" bestFit="1" customWidth="1"/>
    <col min="15379" max="15379" width="19.140625" customWidth="1"/>
    <col min="15380" max="15380" width="44.28515625" customWidth="1"/>
    <col min="15381" max="15384" width="2.7109375" customWidth="1"/>
    <col min="15385" max="15385" width="0.85546875" customWidth="1"/>
    <col min="15386" max="15386" width="11" customWidth="1"/>
    <col min="15387" max="15387" width="0.85546875" customWidth="1"/>
    <col min="15388" max="15388" width="12.7109375" customWidth="1"/>
    <col min="15389" max="15389" width="9.5703125" customWidth="1"/>
    <col min="15390" max="15617" width="8.85546875"/>
    <col min="15618" max="15621" width="2.7109375" customWidth="1"/>
    <col min="15622" max="15627" width="8.85546875"/>
    <col min="15628" max="15628" width="0.85546875" customWidth="1"/>
    <col min="15629" max="15629" width="11.85546875" bestFit="1" customWidth="1"/>
    <col min="15630" max="15630" width="0.85546875" customWidth="1"/>
    <col min="15631" max="15631" width="11" customWidth="1"/>
    <col min="15632" max="15632" width="0.85546875" customWidth="1"/>
    <col min="15633" max="15633" width="13.7109375" customWidth="1"/>
    <col min="15634" max="15634" width="7.7109375" bestFit="1" customWidth="1"/>
    <col min="15635" max="15635" width="19.140625" customWidth="1"/>
    <col min="15636" max="15636" width="44.28515625" customWidth="1"/>
    <col min="15637" max="15640" width="2.7109375" customWidth="1"/>
    <col min="15641" max="15641" width="0.85546875" customWidth="1"/>
    <col min="15642" max="15642" width="11" customWidth="1"/>
    <col min="15643" max="15643" width="0.85546875" customWidth="1"/>
    <col min="15644" max="15644" width="12.7109375" customWidth="1"/>
    <col min="15645" max="15645" width="9.5703125" customWidth="1"/>
    <col min="15646" max="15873" width="8.85546875"/>
    <col min="15874" max="15877" width="2.7109375" customWidth="1"/>
    <col min="15878" max="15883" width="8.85546875"/>
    <col min="15884" max="15884" width="0.85546875" customWidth="1"/>
    <col min="15885" max="15885" width="11.85546875" bestFit="1" customWidth="1"/>
    <col min="15886" max="15886" width="0.85546875" customWidth="1"/>
    <col min="15887" max="15887" width="11" customWidth="1"/>
    <col min="15888" max="15888" width="0.85546875" customWidth="1"/>
    <col min="15889" max="15889" width="13.7109375" customWidth="1"/>
    <col min="15890" max="15890" width="7.7109375" bestFit="1" customWidth="1"/>
    <col min="15891" max="15891" width="19.140625" customWidth="1"/>
    <col min="15892" max="15892" width="44.28515625" customWidth="1"/>
    <col min="15893" max="15896" width="2.7109375" customWidth="1"/>
    <col min="15897" max="15897" width="0.85546875" customWidth="1"/>
    <col min="15898" max="15898" width="11" customWidth="1"/>
    <col min="15899" max="15899" width="0.85546875" customWidth="1"/>
    <col min="15900" max="15900" width="12.7109375" customWidth="1"/>
    <col min="15901" max="15901" width="9.5703125" customWidth="1"/>
    <col min="15902" max="16129" width="8.85546875"/>
    <col min="16130" max="16133" width="2.7109375" customWidth="1"/>
    <col min="16134" max="16139" width="8.85546875"/>
    <col min="16140" max="16140" width="0.85546875" customWidth="1"/>
    <col min="16141" max="16141" width="11.85546875" bestFit="1" customWidth="1"/>
    <col min="16142" max="16142" width="0.85546875" customWidth="1"/>
    <col min="16143" max="16143" width="11" customWidth="1"/>
    <col min="16144" max="16144" width="0.85546875" customWidth="1"/>
    <col min="16145" max="16145" width="13.7109375" customWidth="1"/>
    <col min="16146" max="16146" width="7.7109375" bestFit="1" customWidth="1"/>
    <col min="16147" max="16147" width="19.140625" customWidth="1"/>
    <col min="16148" max="16148" width="44.28515625" customWidth="1"/>
    <col min="16149" max="16152" width="2.7109375" customWidth="1"/>
    <col min="16153" max="16153" width="0.85546875" customWidth="1"/>
    <col min="16154" max="16154" width="11" customWidth="1"/>
    <col min="16155" max="16155" width="0.85546875" customWidth="1"/>
    <col min="16156" max="16156" width="12.7109375" customWidth="1"/>
    <col min="16157" max="16157" width="9.5703125" customWidth="1"/>
    <col min="16158" max="16384" width="8.85546875"/>
  </cols>
  <sheetData>
    <row r="1" spans="1:30" ht="12.75" customHeight="1" x14ac:dyDescent="0.25">
      <c r="A1" s="215"/>
      <c r="B1" s="215"/>
      <c r="C1" s="215"/>
      <c r="D1" s="215"/>
      <c r="E1" s="215"/>
      <c r="F1" s="215"/>
      <c r="G1" s="215"/>
      <c r="H1" s="215"/>
      <c r="I1" s="215"/>
      <c r="J1" s="215"/>
      <c r="K1" s="215"/>
      <c r="L1" s="215"/>
      <c r="M1" s="215"/>
      <c r="N1" s="215"/>
      <c r="O1" s="215"/>
      <c r="P1" s="215"/>
      <c r="Q1" s="215"/>
      <c r="R1" s="215"/>
      <c r="S1" s="215"/>
      <c r="T1" s="215"/>
      <c r="U1" s="146"/>
      <c r="V1" s="146"/>
      <c r="W1" s="146"/>
      <c r="X1" s="146"/>
      <c r="Y1" s="146"/>
      <c r="Z1" s="146"/>
      <c r="AA1" s="146"/>
      <c r="AB1" s="146"/>
      <c r="AC1" s="1"/>
    </row>
    <row r="2" spans="1:30" ht="12.75" customHeight="1" x14ac:dyDescent="0.25">
      <c r="A2" s="215"/>
      <c r="B2" s="215"/>
      <c r="C2" s="215"/>
      <c r="D2" s="215"/>
      <c r="E2" s="215"/>
      <c r="F2" s="215"/>
      <c r="G2" s="215"/>
      <c r="H2" s="215"/>
      <c r="I2" s="215"/>
      <c r="J2" s="215"/>
      <c r="K2" s="215"/>
      <c r="L2" s="215"/>
      <c r="M2" s="215"/>
      <c r="N2" s="215"/>
      <c r="O2" s="215"/>
      <c r="P2" s="215"/>
      <c r="Q2" s="215"/>
      <c r="R2" s="215"/>
      <c r="S2" s="215"/>
      <c r="T2" s="215"/>
      <c r="U2" s="146"/>
      <c r="V2" s="146"/>
      <c r="W2" s="146"/>
      <c r="X2" s="146"/>
      <c r="Y2" s="146"/>
      <c r="Z2" s="146"/>
      <c r="AA2" s="146"/>
      <c r="AB2" s="146"/>
      <c r="AC2" s="1"/>
    </row>
    <row r="3" spans="1:30" ht="23.25" x14ac:dyDescent="0.35">
      <c r="A3" s="173" t="s">
        <v>2</v>
      </c>
      <c r="F3" s="2"/>
      <c r="U3" s="139"/>
      <c r="V3" s="139"/>
      <c r="W3" s="139"/>
      <c r="X3" s="139"/>
      <c r="Y3" s="139"/>
      <c r="Z3" s="139"/>
      <c r="AA3" s="139"/>
      <c r="AB3" s="139"/>
    </row>
    <row r="4" spans="1:30" x14ac:dyDescent="0.25">
      <c r="A4" s="4" t="s">
        <v>4</v>
      </c>
      <c r="B4" s="5"/>
      <c r="U4" s="139"/>
      <c r="V4" s="139"/>
      <c r="W4" s="139"/>
      <c r="X4" s="139"/>
      <c r="Y4" s="139"/>
      <c r="Z4" s="139"/>
      <c r="AA4" s="139"/>
      <c r="AB4" s="139"/>
    </row>
    <row r="5" spans="1:30" x14ac:dyDescent="0.25">
      <c r="A5" s="6"/>
    </row>
    <row r="6" spans="1:30" x14ac:dyDescent="0.25">
      <c r="A6" s="7" t="s">
        <v>6</v>
      </c>
      <c r="B6" s="8"/>
      <c r="C6" s="9"/>
      <c r="D6" s="9"/>
      <c r="E6" s="9"/>
      <c r="F6" s="9"/>
      <c r="G6" s="8"/>
      <c r="H6" s="10" t="s">
        <v>7</v>
      </c>
      <c r="I6" s="9"/>
      <c r="J6" s="9"/>
      <c r="K6" s="9"/>
      <c r="L6" s="9"/>
      <c r="M6" s="10" t="s">
        <v>193</v>
      </c>
      <c r="N6" s="9"/>
      <c r="O6" s="9"/>
      <c r="P6" s="9"/>
      <c r="Q6" s="9"/>
      <c r="R6" s="11"/>
      <c r="S6" s="9"/>
      <c r="T6" s="135"/>
      <c r="U6" s="136"/>
      <c r="V6" s="135"/>
      <c r="W6" s="135"/>
      <c r="X6" s="137"/>
      <c r="Y6" s="139"/>
      <c r="Z6" s="139"/>
      <c r="AA6" s="138"/>
      <c r="AB6" s="139"/>
      <c r="AC6" s="139"/>
    </row>
    <row r="7" spans="1:30" ht="15.75" thickBot="1" x14ac:dyDescent="0.3">
      <c r="A7" s="13"/>
      <c r="B7" s="14"/>
      <c r="G7" s="14"/>
      <c r="H7" s="2"/>
      <c r="M7" s="2"/>
      <c r="T7" s="126" t="s">
        <v>0</v>
      </c>
      <c r="U7" s="126"/>
      <c r="V7" s="126"/>
      <c r="W7" s="146"/>
      <c r="X7" s="171"/>
      <c r="Y7" s="146"/>
      <c r="Z7" s="146"/>
      <c r="AA7" s="146"/>
      <c r="AB7" s="139"/>
      <c r="AC7" s="139"/>
    </row>
    <row r="8" spans="1:30" ht="15.75" thickBot="1" x14ac:dyDescent="0.3">
      <c r="A8" s="13" t="s">
        <v>9</v>
      </c>
      <c r="G8" s="17" t="str">
        <f>IF(ISNUMBER(M8),IF(M8&lt;0,"ALARM",""),"Enter value")</f>
        <v>Enter value</v>
      </c>
      <c r="K8" s="18" t="s">
        <v>10</v>
      </c>
      <c r="M8" s="116"/>
      <c r="N8" s="19"/>
      <c r="O8" t="s">
        <v>11</v>
      </c>
      <c r="Q8" s="20"/>
      <c r="R8" s="117" t="s">
        <v>12</v>
      </c>
      <c r="S8" s="20"/>
      <c r="T8" s="126" t="s">
        <v>1</v>
      </c>
      <c r="U8" s="126"/>
      <c r="V8" s="126"/>
      <c r="W8" s="146"/>
      <c r="X8" s="171"/>
      <c r="Y8" s="146"/>
      <c r="Z8" s="146"/>
      <c r="AA8" s="146"/>
      <c r="AB8" s="139"/>
      <c r="AC8" s="144"/>
      <c r="AD8" s="24"/>
    </row>
    <row r="9" spans="1:30" ht="16.5" thickBot="1" x14ac:dyDescent="0.3">
      <c r="A9" s="13"/>
      <c r="F9" s="25"/>
      <c r="G9" s="17" t="str">
        <f>IF(ISNUMBER(M9),IF(M9&lt;0,"ALARM",""),"Enter value")</f>
        <v/>
      </c>
      <c r="H9" s="14"/>
      <c r="K9" s="18" t="s">
        <v>14</v>
      </c>
      <c r="M9" s="116">
        <v>175</v>
      </c>
      <c r="N9" s="164" t="s">
        <v>15</v>
      </c>
      <c r="O9" s="163" t="s">
        <v>184</v>
      </c>
      <c r="Q9" s="20"/>
      <c r="R9" s="117" t="s">
        <v>16</v>
      </c>
      <c r="S9" s="20"/>
      <c r="T9" s="119" t="s">
        <v>3</v>
      </c>
      <c r="U9" s="119"/>
      <c r="V9" s="119"/>
      <c r="W9" s="139"/>
      <c r="X9" s="140"/>
      <c r="Y9" s="139"/>
      <c r="Z9" s="139"/>
      <c r="AA9" s="139"/>
      <c r="AB9" s="139"/>
      <c r="AC9" s="144"/>
      <c r="AD9" s="24"/>
    </row>
    <row r="10" spans="1:30" x14ac:dyDescent="0.25">
      <c r="A10" s="26"/>
      <c r="G10" s="17" t="str">
        <f>IF(ISNUMBER(M10),IF(M10&lt;&gt;(M8+M9)/2,"ALARM",""),"Calculated value")</f>
        <v>Calculated value</v>
      </c>
      <c r="K10" s="18" t="s">
        <v>17</v>
      </c>
      <c r="L10" s="18"/>
      <c r="M10" s="27"/>
      <c r="N10" s="18"/>
      <c r="O10" t="s">
        <v>11</v>
      </c>
      <c r="Q10" s="14" t="s">
        <v>18</v>
      </c>
      <c r="R10" s="21" t="s">
        <v>19</v>
      </c>
      <c r="S10" s="14"/>
      <c r="T10" s="119" t="s">
        <v>5</v>
      </c>
      <c r="U10" s="119"/>
      <c r="V10" s="119"/>
      <c r="W10" s="139"/>
      <c r="X10" s="140"/>
      <c r="Y10" s="139"/>
      <c r="Z10" s="139"/>
      <c r="AA10" s="139"/>
      <c r="AB10" s="139"/>
      <c r="AC10" s="144"/>
    </row>
    <row r="11" spans="1:30" x14ac:dyDescent="0.25">
      <c r="A11" s="118" t="s">
        <v>21</v>
      </c>
      <c r="B11" s="119" t="s">
        <v>22</v>
      </c>
      <c r="C11" s="119" t="s">
        <v>23</v>
      </c>
      <c r="D11" s="119"/>
      <c r="E11" s="119"/>
      <c r="F11" s="119"/>
      <c r="G11" s="17"/>
      <c r="K11" s="18"/>
      <c r="L11" s="18"/>
      <c r="M11" s="19" t="s">
        <v>24</v>
      </c>
      <c r="N11" s="18"/>
      <c r="Q11" s="14"/>
      <c r="R11" s="21"/>
      <c r="S11" s="14"/>
      <c r="T11" s="139"/>
      <c r="U11" s="139"/>
      <c r="V11" s="139"/>
      <c r="W11" s="139"/>
      <c r="X11" s="165"/>
      <c r="Y11" s="139"/>
      <c r="Z11" s="142"/>
      <c r="AA11" s="142"/>
      <c r="AB11" s="139"/>
      <c r="AC11" s="144"/>
    </row>
    <row r="12" spans="1:30" ht="13.5" customHeight="1" thickBot="1" x14ac:dyDescent="0.3">
      <c r="A12" s="28"/>
      <c r="B12" s="14" t="s">
        <v>25</v>
      </c>
      <c r="C12" s="14"/>
      <c r="D12" s="14" t="s">
        <v>26</v>
      </c>
      <c r="Q12" s="17"/>
      <c r="R12" s="21"/>
      <c r="S12" s="14"/>
      <c r="T12" s="141"/>
      <c r="U12" s="141"/>
      <c r="V12" s="141"/>
      <c r="W12" s="141"/>
      <c r="X12" s="140"/>
      <c r="Y12" s="139"/>
      <c r="Z12" s="139"/>
      <c r="AA12" s="139"/>
      <c r="AB12" s="139"/>
      <c r="AC12" s="139"/>
    </row>
    <row r="13" spans="1:30" ht="15.75" thickBot="1" x14ac:dyDescent="0.3">
      <c r="A13" s="13"/>
      <c r="B13" s="29"/>
      <c r="D13" s="29" t="s">
        <v>27</v>
      </c>
      <c r="F13" t="s">
        <v>28</v>
      </c>
      <c r="T13" s="141"/>
      <c r="U13" s="139"/>
      <c r="V13" s="139"/>
      <c r="W13" s="139"/>
      <c r="X13" s="140"/>
      <c r="Y13" s="139"/>
      <c r="Z13" s="139"/>
      <c r="AA13" s="139"/>
      <c r="AB13" s="139"/>
      <c r="AC13" s="139"/>
    </row>
    <row r="14" spans="1:30" ht="15.75" thickBot="1" x14ac:dyDescent="0.3">
      <c r="A14" s="30"/>
      <c r="F14" s="17"/>
      <c r="K14" s="18"/>
      <c r="M14" s="19"/>
      <c r="N14" s="19"/>
      <c r="R14" s="21"/>
      <c r="S14" s="14"/>
      <c r="T14" s="143"/>
      <c r="U14" s="144"/>
      <c r="V14" s="144"/>
      <c r="W14" s="144"/>
      <c r="X14" s="140"/>
      <c r="Y14" s="139"/>
      <c r="Z14" s="139"/>
      <c r="AA14" s="139"/>
      <c r="AB14" s="139"/>
      <c r="AC14" s="139"/>
    </row>
    <row r="15" spans="1:30" ht="15.75" thickBot="1" x14ac:dyDescent="0.3">
      <c r="A15" s="13"/>
      <c r="B15" s="32" t="str">
        <f>IF(M8&lt;10000,"","√")</f>
        <v/>
      </c>
      <c r="D15" s="32" t="s">
        <v>27</v>
      </c>
      <c r="F15" t="s">
        <v>29</v>
      </c>
      <c r="T15" s="145"/>
      <c r="U15" s="146"/>
      <c r="V15" s="139"/>
      <c r="W15" s="146"/>
      <c r="X15" s="140"/>
      <c r="Y15" s="139"/>
      <c r="Z15" s="139"/>
      <c r="AA15" s="139"/>
      <c r="AB15" s="139"/>
      <c r="AC15" s="139"/>
    </row>
    <row r="16" spans="1:30" x14ac:dyDescent="0.25">
      <c r="A16" s="13"/>
      <c r="F16" s="2"/>
      <c r="T16" s="139"/>
      <c r="U16" s="139"/>
      <c r="V16" s="139"/>
      <c r="W16" s="139"/>
      <c r="X16" s="140"/>
      <c r="Y16" s="139"/>
      <c r="Z16" s="139"/>
      <c r="AA16" s="139"/>
      <c r="AB16" s="139"/>
      <c r="AC16" s="139"/>
    </row>
    <row r="17" spans="1:29" ht="12.75" customHeight="1" x14ac:dyDescent="0.25">
      <c r="A17" s="30"/>
      <c r="L17" s="34"/>
      <c r="T17" s="139"/>
      <c r="U17" s="139"/>
      <c r="V17" s="139"/>
      <c r="W17" s="139"/>
      <c r="X17" s="140"/>
      <c r="Y17" s="139"/>
      <c r="Z17" s="139"/>
      <c r="AA17" s="139"/>
      <c r="AB17" s="139"/>
      <c r="AC17" s="139"/>
    </row>
    <row r="18" spans="1:29" ht="15.75" thickBot="1" x14ac:dyDescent="0.3">
      <c r="A18" s="30"/>
      <c r="B18" s="119"/>
      <c r="C18" s="120" t="s">
        <v>21</v>
      </c>
      <c r="D18" s="119" t="s">
        <v>22</v>
      </c>
      <c r="E18" s="119" t="s">
        <v>32</v>
      </c>
      <c r="F18" s="119"/>
      <c r="G18" s="119"/>
      <c r="H18" s="119"/>
      <c r="I18" s="119"/>
      <c r="J18" s="119"/>
      <c r="K18" s="119"/>
      <c r="L18" s="121"/>
      <c r="M18" s="119"/>
      <c r="N18" s="119"/>
      <c r="O18" s="119"/>
      <c r="T18" s="145"/>
      <c r="U18" s="139"/>
      <c r="V18" s="139"/>
      <c r="W18" s="139"/>
      <c r="X18" s="140"/>
      <c r="Y18" s="139"/>
      <c r="Z18" s="139"/>
      <c r="AA18" s="139"/>
      <c r="AB18" s="139"/>
      <c r="AC18" s="139"/>
    </row>
    <row r="19" spans="1:29" ht="15.75" thickBot="1" x14ac:dyDescent="0.3">
      <c r="A19" s="28"/>
      <c r="D19" s="29"/>
      <c r="F19" t="s">
        <v>33</v>
      </c>
      <c r="J19" s="35" t="s">
        <v>34</v>
      </c>
      <c r="K19" s="36" t="s">
        <v>35</v>
      </c>
      <c r="L19" s="36"/>
      <c r="M19" s="37">
        <f>35*3.78541*365/1000000</f>
        <v>4.8358612750000002E-2</v>
      </c>
      <c r="N19" s="38"/>
      <c r="O19" s="39"/>
      <c r="T19" s="139"/>
      <c r="U19" s="146"/>
      <c r="V19" s="139"/>
      <c r="W19" s="139"/>
      <c r="X19" s="140"/>
      <c r="Y19" s="139"/>
      <c r="Z19" s="139"/>
      <c r="AA19" s="139"/>
      <c r="AB19" s="139"/>
      <c r="AC19" s="139"/>
    </row>
    <row r="20" spans="1:29" ht="15.75" thickBot="1" x14ac:dyDescent="0.3">
      <c r="A20" s="28"/>
      <c r="D20" s="29"/>
      <c r="F20" t="s">
        <v>37</v>
      </c>
      <c r="J20" s="35" t="s">
        <v>34</v>
      </c>
      <c r="K20" s="36" t="s">
        <v>35</v>
      </c>
      <c r="L20" s="36"/>
      <c r="M20" s="37">
        <f>25*3.78541*365/1000000</f>
        <v>3.4541866249999997E-2</v>
      </c>
      <c r="N20" s="38"/>
      <c r="O20" s="216" t="s">
        <v>38</v>
      </c>
      <c r="T20" s="139"/>
      <c r="U20" s="146"/>
      <c r="V20" s="139"/>
      <c r="W20" s="139"/>
      <c r="X20" s="140"/>
      <c r="Y20" s="139"/>
      <c r="Z20" s="139"/>
      <c r="AA20" s="139"/>
      <c r="AB20" s="139"/>
      <c r="AC20" s="139"/>
    </row>
    <row r="21" spans="1:29" ht="15.75" thickBot="1" x14ac:dyDescent="0.3">
      <c r="A21" s="28"/>
      <c r="D21" s="40"/>
      <c r="F21" t="s">
        <v>40</v>
      </c>
      <c r="J21" s="35" t="s">
        <v>34</v>
      </c>
      <c r="K21" s="36" t="s">
        <v>35</v>
      </c>
      <c r="L21" s="36"/>
      <c r="M21" s="37">
        <f>19*3.78541*365/1000000</f>
        <v>2.6251818350000001E-2</v>
      </c>
      <c r="N21" s="38"/>
      <c r="O21" s="216"/>
      <c r="P21" t="s">
        <v>41</v>
      </c>
      <c r="Q21" s="119"/>
      <c r="T21" s="139"/>
      <c r="U21" s="146"/>
      <c r="V21" s="139"/>
      <c r="W21" s="139"/>
      <c r="X21" s="140"/>
      <c r="Y21" s="139"/>
      <c r="Z21" s="139"/>
      <c r="AA21" s="139"/>
      <c r="AB21" s="139"/>
      <c r="AC21" s="139"/>
    </row>
    <row r="22" spans="1:29" ht="15.75" thickBot="1" x14ac:dyDescent="0.3">
      <c r="A22" s="28"/>
      <c r="D22" s="32" t="str">
        <f>IF(B15="√","√","")</f>
        <v/>
      </c>
      <c r="F22" t="s">
        <v>43</v>
      </c>
      <c r="J22" s="35" t="s">
        <v>34</v>
      </c>
      <c r="K22" s="36" t="s">
        <v>35</v>
      </c>
      <c r="L22" s="36"/>
      <c r="M22" s="37">
        <f>12*3.78541*365/1000000</f>
        <v>1.65800958E-2</v>
      </c>
      <c r="N22" s="38"/>
      <c r="O22" s="216"/>
      <c r="T22" s="139"/>
      <c r="U22" s="146"/>
      <c r="V22" s="139"/>
      <c r="W22" s="139"/>
      <c r="X22" s="140"/>
      <c r="Y22" s="139"/>
      <c r="Z22" s="139"/>
      <c r="AA22" s="139"/>
      <c r="AB22" s="139"/>
      <c r="AC22" s="139"/>
    </row>
    <row r="23" spans="1:29" ht="13.5" customHeight="1" x14ac:dyDescent="0.25">
      <c r="A23" s="28"/>
      <c r="D23" s="1"/>
      <c r="J23" s="35"/>
      <c r="K23" s="36"/>
      <c r="L23" s="36"/>
      <c r="M23" s="37"/>
      <c r="N23" s="38"/>
      <c r="O23" s="41"/>
      <c r="T23" s="139"/>
      <c r="U23" s="146"/>
      <c r="V23" s="139"/>
      <c r="W23" s="139"/>
      <c r="X23" s="140"/>
      <c r="Y23" s="139"/>
      <c r="Z23" s="139"/>
      <c r="AA23" s="139"/>
      <c r="AB23" s="139"/>
      <c r="AC23" s="139"/>
    </row>
    <row r="24" spans="1:29" x14ac:dyDescent="0.25">
      <c r="A24" s="28"/>
      <c r="B24" s="17" t="str">
        <f>IF(ISBLANK(O24),"ALARM",IF(M8&lt;0,"ALARM",IF(ISNUMBER(M8),IF(M8=0,"",IF(ISBLANK(B13),IF(ISBLANK(D19),IF(O24&lt;&gt;M8*M20,B25,""),IF(O24&lt;&gt;M8*M19,"ALARM","")),"")),"Calculated value")))</f>
        <v>Calculated value</v>
      </c>
      <c r="M24" s="18" t="s">
        <v>45</v>
      </c>
      <c r="N24" s="18"/>
      <c r="O24" s="42" t="str">
        <f>IF(ISBLANK(B13),IF(M8&lt;0,"",IF(ISNUMBER(M8),IF(ISBLANK(D19),IF(ISBLANK(D20),IF(ISBLANK(D21),IF(D22="",M8*M19,M8*M22),M8*M21),M8*M20),M8*M19),"")),0)</f>
        <v/>
      </c>
      <c r="P24" s="43"/>
      <c r="Q24" t="s">
        <v>46</v>
      </c>
      <c r="R24" s="21" t="s">
        <v>47</v>
      </c>
      <c r="S24" s="14"/>
      <c r="T24" s="139"/>
      <c r="U24" s="139"/>
      <c r="V24" s="139"/>
      <c r="W24" s="139"/>
      <c r="X24" s="140"/>
      <c r="Y24" s="139"/>
      <c r="Z24" s="147"/>
      <c r="AA24" s="147"/>
      <c r="AB24" s="139"/>
      <c r="AC24" s="144"/>
    </row>
    <row r="25" spans="1:29" x14ac:dyDescent="0.25">
      <c r="A25" s="28"/>
      <c r="B25" s="44" t="s">
        <v>34</v>
      </c>
      <c r="I25" s="45"/>
      <c r="M25" s="18"/>
      <c r="N25" s="18"/>
      <c r="O25" s="17"/>
      <c r="T25" s="139"/>
      <c r="U25" s="139"/>
      <c r="V25" s="139"/>
      <c r="W25" s="139"/>
      <c r="X25" s="140"/>
      <c r="Y25" s="139"/>
      <c r="Z25" s="139"/>
      <c r="AA25" s="139"/>
      <c r="AB25" s="139"/>
      <c r="AC25" s="139"/>
    </row>
    <row r="26" spans="1:29" x14ac:dyDescent="0.25">
      <c r="A26" s="28"/>
      <c r="B26" s="17" t="str">
        <f>IF(ISBLANK(O26),"ALARM",IF(M9&lt;0,"ALARM",IF(ISNUMBER(M9),IF(M9=0,"",IF(ISBLANK(B13),IF(ISBLANK(D19),IF(O26&lt;&gt;M9*M20,B25,""),IF(O26&lt;&gt;M9*M19,"ALARM","")),"")),"Calculated value")))</f>
        <v/>
      </c>
      <c r="I26" s="45"/>
      <c r="M26" s="18" t="s">
        <v>49</v>
      </c>
      <c r="N26" s="18"/>
      <c r="O26" s="42">
        <f>IF(ISBLANK(B13),IF(M9&lt;0,"",IF(ISNUMBER(M9),IF(ISBLANK(D19),IF(ISBLANK(D20),IF(ISBLANK(D21),IF(D22="",M9*M19,M9*M22),M9*M21),M9*M20),M9*M19),"")),0)</f>
        <v>8.4627572312500003</v>
      </c>
      <c r="P26" s="43"/>
      <c r="Q26" t="s">
        <v>46</v>
      </c>
      <c r="R26" s="21" t="s">
        <v>50</v>
      </c>
      <c r="S26" s="14"/>
      <c r="T26" s="139"/>
      <c r="U26" s="139"/>
      <c r="V26" s="139"/>
      <c r="W26" s="139"/>
      <c r="X26" s="140"/>
      <c r="Y26" s="139"/>
      <c r="Z26" s="147"/>
      <c r="AA26" s="147"/>
      <c r="AB26" s="139"/>
      <c r="AC26" s="144"/>
    </row>
    <row r="27" spans="1:29" x14ac:dyDescent="0.25">
      <c r="A27" s="46"/>
      <c r="B27" s="47" t="s">
        <v>34</v>
      </c>
      <c r="C27" s="48"/>
      <c r="D27" s="48"/>
      <c r="E27" s="48"/>
      <c r="F27" s="48"/>
      <c r="G27" s="48"/>
      <c r="H27" s="48"/>
      <c r="I27" s="49"/>
      <c r="J27" s="48"/>
      <c r="K27" s="48"/>
      <c r="L27" s="48"/>
      <c r="M27" s="50"/>
      <c r="N27" s="50"/>
      <c r="O27" s="51"/>
      <c r="P27" s="48"/>
      <c r="Q27" s="48"/>
      <c r="R27" s="52"/>
      <c r="S27" s="48"/>
      <c r="T27" s="139"/>
      <c r="U27" s="139"/>
      <c r="V27" s="139"/>
      <c r="W27" s="139"/>
      <c r="X27" s="140"/>
      <c r="Y27" s="139"/>
      <c r="Z27" s="147"/>
      <c r="AA27" s="147"/>
      <c r="AB27" s="139"/>
      <c r="AC27" s="144"/>
    </row>
    <row r="28" spans="1:29" x14ac:dyDescent="0.25">
      <c r="A28" s="28"/>
      <c r="H28" s="2" t="s">
        <v>53</v>
      </c>
      <c r="M28" s="18"/>
      <c r="N28" s="18"/>
      <c r="T28" s="169"/>
      <c r="U28" s="169"/>
      <c r="V28" s="169"/>
      <c r="W28" s="169"/>
      <c r="X28" s="170"/>
      <c r="Y28" s="144"/>
      <c r="Z28" s="139"/>
      <c r="AA28" s="139"/>
      <c r="AB28" s="139"/>
      <c r="AC28" s="139"/>
    </row>
    <row r="29" spans="1:29" ht="13.5" customHeight="1" x14ac:dyDescent="0.25">
      <c r="A29" s="28"/>
      <c r="G29" t="s">
        <v>54</v>
      </c>
      <c r="J29" s="217" t="s">
        <v>55</v>
      </c>
      <c r="K29" s="217"/>
      <c r="L29" s="217"/>
      <c r="M29" s="217"/>
      <c r="N29" s="217"/>
      <c r="O29" s="217"/>
      <c r="P29" s="18"/>
      <c r="T29" s="139"/>
      <c r="U29" s="139"/>
      <c r="V29" s="139"/>
      <c r="W29" s="139"/>
      <c r="X29" s="140"/>
      <c r="Y29" s="139"/>
      <c r="Z29" s="139"/>
      <c r="AA29" s="139"/>
      <c r="AB29" s="139"/>
      <c r="AC29" s="139"/>
    </row>
    <row r="30" spans="1:29" x14ac:dyDescent="0.25">
      <c r="A30" s="28"/>
      <c r="F30" s="17" t="str">
        <f>IF(ISNUMBER(Q30),IF(OR(Q30=16,Q30=17,Q30=18,Q30=19,Q30=21),"","ALARM"),"Enter value")</f>
        <v/>
      </c>
      <c r="H30" s="2"/>
      <c r="J30" s="217"/>
      <c r="K30" s="217"/>
      <c r="L30" s="217"/>
      <c r="M30" s="217"/>
      <c r="N30" s="217"/>
      <c r="O30" s="217"/>
      <c r="P30" s="18" t="s">
        <v>56</v>
      </c>
      <c r="Q30" s="54">
        <v>21</v>
      </c>
      <c r="R30" s="14" t="s">
        <v>57</v>
      </c>
      <c r="S30" s="14"/>
      <c r="T30" s="139"/>
      <c r="U30" s="139"/>
      <c r="V30" s="139"/>
      <c r="W30" s="139"/>
      <c r="X30" s="140"/>
      <c r="Y30" s="139"/>
      <c r="Z30" s="139"/>
      <c r="AA30" s="139"/>
      <c r="AB30" s="139"/>
      <c r="AC30" s="139"/>
    </row>
    <row r="31" spans="1:29" ht="15.75" thickBot="1" x14ac:dyDescent="0.3">
      <c r="A31" s="28"/>
      <c r="F31" s="17"/>
      <c r="H31" s="2"/>
      <c r="J31" s="55"/>
      <c r="K31" s="55"/>
      <c r="L31" s="55"/>
      <c r="M31" s="55"/>
      <c r="N31" s="55"/>
      <c r="O31" s="55"/>
      <c r="P31" s="18"/>
      <c r="Q31" s="56"/>
      <c r="R31" s="14"/>
      <c r="S31" s="14"/>
      <c r="T31" s="139"/>
      <c r="U31" s="139"/>
      <c r="V31" s="139"/>
      <c r="W31" s="139"/>
      <c r="X31" s="140"/>
      <c r="Y31" s="139"/>
      <c r="Z31" s="139"/>
      <c r="AA31" s="139"/>
      <c r="AB31" s="139"/>
      <c r="AC31" s="139"/>
    </row>
    <row r="32" spans="1:29" ht="15.75" thickBot="1" x14ac:dyDescent="0.3">
      <c r="A32" s="28"/>
      <c r="F32" s="17" t="str">
        <f>IF(ISNUMBER(M32),IF(M32&lt;0,"ALARM",""),"Enter value")</f>
        <v>Enter value</v>
      </c>
      <c r="H32" s="2"/>
      <c r="J32" s="55"/>
      <c r="K32" s="18" t="s">
        <v>58</v>
      </c>
      <c r="L32" s="18"/>
      <c r="M32" s="122"/>
      <c r="O32" t="s">
        <v>59</v>
      </c>
      <c r="P32" s="18"/>
      <c r="Q32" s="56"/>
      <c r="R32" s="117" t="s">
        <v>60</v>
      </c>
      <c r="S32" s="14"/>
      <c r="T32" s="139"/>
      <c r="U32" s="139"/>
      <c r="V32" s="139"/>
      <c r="W32" s="139"/>
      <c r="X32" s="165"/>
      <c r="Y32" s="139"/>
      <c r="Z32" s="157"/>
      <c r="AA32" s="139"/>
      <c r="AB32" s="139"/>
      <c r="AC32" s="144"/>
    </row>
    <row r="33" spans="1:29" ht="15.75" thickBot="1" x14ac:dyDescent="0.3">
      <c r="A33" s="28"/>
      <c r="F33" s="17"/>
      <c r="H33" s="2"/>
      <c r="J33" s="55"/>
      <c r="K33" s="55"/>
      <c r="L33" s="55"/>
      <c r="M33" s="55"/>
      <c r="N33" s="55"/>
      <c r="O33" s="55"/>
      <c r="P33" s="18"/>
      <c r="Q33" s="56"/>
      <c r="R33" s="21"/>
      <c r="S33" s="14"/>
      <c r="T33" s="139"/>
      <c r="U33" s="139"/>
      <c r="V33" s="139"/>
      <c r="W33" s="139"/>
      <c r="X33" s="167"/>
      <c r="Y33" s="139"/>
      <c r="Z33" s="139"/>
      <c r="AA33" s="139"/>
      <c r="AB33" s="139"/>
      <c r="AC33" s="139"/>
    </row>
    <row r="34" spans="1:29" ht="15.75" thickBot="1" x14ac:dyDescent="0.3">
      <c r="A34" s="28"/>
      <c r="F34" s="17" t="str">
        <f>IF(ISNUMBER(M34),IF(M34&lt;0,"ALARM",""),"Enter value")</f>
        <v>Enter value</v>
      </c>
      <c r="H34" s="2"/>
      <c r="J34" s="55"/>
      <c r="K34" s="18" t="s">
        <v>61</v>
      </c>
      <c r="L34" s="18"/>
      <c r="M34" s="122"/>
      <c r="O34" t="s">
        <v>59</v>
      </c>
      <c r="P34" s="18"/>
      <c r="Q34" s="56"/>
      <c r="R34" s="117" t="s">
        <v>62</v>
      </c>
      <c r="S34" s="14"/>
      <c r="T34" s="139"/>
      <c r="U34" s="139"/>
      <c r="V34" s="139"/>
      <c r="W34" s="139"/>
      <c r="X34" s="165"/>
      <c r="Y34" s="139"/>
      <c r="Z34" s="157"/>
      <c r="AA34" s="139"/>
      <c r="AB34" s="139"/>
      <c r="AC34" s="144"/>
    </row>
    <row r="35" spans="1:29" x14ac:dyDescent="0.25">
      <c r="A35" s="28"/>
      <c r="H35" s="2"/>
      <c r="M35" s="18"/>
      <c r="N35" s="18"/>
      <c r="T35" s="139"/>
      <c r="U35" s="139"/>
      <c r="V35" s="139"/>
      <c r="W35" s="139"/>
      <c r="X35" s="140"/>
      <c r="Y35" s="139"/>
      <c r="Z35" s="139"/>
      <c r="AA35" s="139"/>
      <c r="AB35" s="139"/>
      <c r="AC35" s="139"/>
    </row>
    <row r="36" spans="1:29" x14ac:dyDescent="0.25">
      <c r="A36" s="13"/>
      <c r="F36" s="17" t="str">
        <f>IF(ISNUMBER(M36),IF(M36&lt;0,"VALUE IS NEGATIVE",IF(M36=M32-M34,"","ALARM")),IF(ISBLANK(M36),"ALARM","Calculated value"))</f>
        <v>Calculated value</v>
      </c>
      <c r="K36" s="18" t="s">
        <v>63</v>
      </c>
      <c r="L36" s="18"/>
      <c r="M36" s="57" t="str">
        <f>IF(AND(ISNUMBER(M32),ISNUMBER(M34)),M32-M34,"")</f>
        <v/>
      </c>
      <c r="O36" t="s">
        <v>59</v>
      </c>
      <c r="R36" s="21" t="s">
        <v>64</v>
      </c>
      <c r="S36" s="14"/>
      <c r="T36" s="144"/>
      <c r="U36" s="144"/>
      <c r="V36" s="144"/>
      <c r="W36" s="139"/>
      <c r="X36" s="165"/>
      <c r="Y36" s="144"/>
      <c r="Z36" s="157"/>
      <c r="AA36" s="139"/>
      <c r="AB36" s="139"/>
      <c r="AC36" s="144"/>
    </row>
    <row r="37" spans="1:29" x14ac:dyDescent="0.25">
      <c r="A37" s="28"/>
      <c r="K37" s="18"/>
      <c r="L37" s="18"/>
      <c r="S37" s="14"/>
      <c r="T37" s="144"/>
      <c r="U37" s="144"/>
      <c r="V37" s="144"/>
      <c r="W37" s="139"/>
      <c r="X37" s="165"/>
      <c r="Y37" s="144"/>
      <c r="Z37" s="139"/>
      <c r="AA37" s="139"/>
      <c r="AB37" s="139"/>
      <c r="AC37" s="139"/>
    </row>
    <row r="38" spans="1:29" x14ac:dyDescent="0.25">
      <c r="A38" s="28"/>
      <c r="F38" s="17" t="str">
        <f>IF(ISNUMBER(M38),IF(M38&lt;0,"VALUE IS NEGATIVE",IF(M38=M36-((M40+M44)/43560),"","ALARM")),IF(ISBLANK(M38),"ALARM","Calculated value"))</f>
        <v>Calculated value</v>
      </c>
      <c r="K38" s="18" t="s">
        <v>65</v>
      </c>
      <c r="L38" s="18"/>
      <c r="M38" s="57" t="str">
        <f>IF(ISNUMBER(M36),M36-((M40+M44)/43560),"")</f>
        <v/>
      </c>
      <c r="O38" t="s">
        <v>59</v>
      </c>
      <c r="R38" s="21" t="s">
        <v>66</v>
      </c>
      <c r="S38" s="14"/>
      <c r="T38" s="144"/>
      <c r="U38" s="144"/>
      <c r="V38" s="144"/>
      <c r="W38" s="139"/>
      <c r="X38" s="165"/>
      <c r="Y38" s="144"/>
      <c r="Z38" s="157"/>
      <c r="AA38" s="139"/>
      <c r="AB38" s="139"/>
      <c r="AC38" s="144"/>
    </row>
    <row r="39" spans="1:29" ht="15.75" thickBot="1" x14ac:dyDescent="0.3">
      <c r="A39" s="28"/>
      <c r="T39" s="139"/>
      <c r="U39" s="139"/>
      <c r="V39" s="139"/>
      <c r="W39" s="139"/>
      <c r="X39" s="140"/>
      <c r="Y39" s="139"/>
      <c r="Z39" s="139"/>
      <c r="AA39" s="139"/>
      <c r="AB39" s="139"/>
      <c r="AC39" s="139"/>
    </row>
    <row r="40" spans="1:29" ht="15.75" thickBot="1" x14ac:dyDescent="0.3">
      <c r="A40" s="28"/>
      <c r="F40" s="17" t="str">
        <f>IF(OR(M40="",H40=""),"Enter values",IF(H40&lt;0,"ALARM",""))</f>
        <v>Enter values</v>
      </c>
      <c r="H40" s="123"/>
      <c r="I40" t="s">
        <v>68</v>
      </c>
      <c r="K40" s="18" t="s">
        <v>69</v>
      </c>
      <c r="L40" s="18"/>
      <c r="M40" s="123"/>
      <c r="N40" s="58"/>
      <c r="O40" t="s">
        <v>70</v>
      </c>
      <c r="R40" s="117" t="s">
        <v>71</v>
      </c>
      <c r="S40" s="14"/>
      <c r="T40" s="139"/>
      <c r="U40" s="139"/>
      <c r="V40" s="139"/>
      <c r="W40" s="139"/>
      <c r="X40" s="165"/>
      <c r="Y40" s="139"/>
      <c r="Z40" s="158"/>
      <c r="AA40" s="148"/>
      <c r="AB40" s="139"/>
      <c r="AC40" s="144"/>
    </row>
    <row r="41" spans="1:29" x14ac:dyDescent="0.25">
      <c r="A41" s="59"/>
      <c r="B41" s="16"/>
      <c r="J41" s="60" t="s">
        <v>73</v>
      </c>
      <c r="K41" s="18" t="s">
        <v>35</v>
      </c>
      <c r="L41" s="18"/>
      <c r="M41" s="61">
        <f>(((0.75*H40)+(100-H40))/100)*40*1.5*28.3168/12/1000000</f>
        <v>1.4158399999999999E-4</v>
      </c>
      <c r="N41" s="62"/>
      <c r="O41" s="35" t="s">
        <v>34</v>
      </c>
      <c r="T41" s="139"/>
      <c r="U41" s="139"/>
      <c r="V41" s="139"/>
      <c r="W41" s="139"/>
      <c r="X41" s="165"/>
      <c r="Y41" s="139"/>
      <c r="Z41" s="149"/>
      <c r="AA41" s="150"/>
      <c r="AB41" s="139"/>
      <c r="AC41" s="139"/>
    </row>
    <row r="42" spans="1:29" x14ac:dyDescent="0.25">
      <c r="A42" s="28"/>
      <c r="F42" s="17" t="str">
        <f>IF(ISNUMBER(O42),IF(O42&lt;=M40*40*1.5*28.3168/12/1000000,"","ALARM"),IF(ISBLANK(O42),"ALARM","Calculated value"))</f>
        <v>Calculated value</v>
      </c>
      <c r="H42" s="125" t="s">
        <v>173</v>
      </c>
      <c r="M42" s="36" t="s">
        <v>74</v>
      </c>
      <c r="N42" s="36"/>
      <c r="O42" s="64" t="str">
        <f>IF(AND(ISNUMBER(M40),ISNUMBER(H40)),M40*M41,"")</f>
        <v/>
      </c>
      <c r="P42" s="65"/>
      <c r="Q42" t="s">
        <v>46</v>
      </c>
      <c r="R42" s="21" t="s">
        <v>75</v>
      </c>
      <c r="S42" s="14"/>
      <c r="T42" s="144"/>
      <c r="U42" s="144"/>
      <c r="V42" s="144"/>
      <c r="W42" s="139"/>
      <c r="X42" s="165"/>
      <c r="Y42" s="144"/>
      <c r="Z42" s="159"/>
      <c r="AA42" s="151"/>
      <c r="AB42" s="139"/>
      <c r="AC42" s="144"/>
    </row>
    <row r="43" spans="1:29" ht="15.75" thickBot="1" x14ac:dyDescent="0.3">
      <c r="A43" s="28"/>
      <c r="B43" s="24"/>
      <c r="F43" s="24"/>
      <c r="G43" s="24"/>
      <c r="K43" s="18"/>
      <c r="L43" s="18"/>
      <c r="M43" s="36"/>
      <c r="N43" s="36"/>
      <c r="T43" s="139"/>
      <c r="U43" s="139"/>
      <c r="V43" s="139"/>
      <c r="W43" s="139"/>
      <c r="X43" s="140"/>
      <c r="Y43" s="139"/>
      <c r="Z43" s="139"/>
      <c r="AA43" s="139"/>
      <c r="AB43" s="139"/>
      <c r="AC43" s="139"/>
    </row>
    <row r="44" spans="1:29" ht="15.75" thickBot="1" x14ac:dyDescent="0.3">
      <c r="A44" s="28"/>
      <c r="F44" s="17" t="str">
        <f>IF(M44="","Enter value","")</f>
        <v>Enter value</v>
      </c>
      <c r="K44" s="18" t="s">
        <v>78</v>
      </c>
      <c r="L44" s="18"/>
      <c r="M44" s="124"/>
      <c r="N44" s="68"/>
      <c r="O44" t="s">
        <v>70</v>
      </c>
      <c r="R44" s="21" t="s">
        <v>79</v>
      </c>
      <c r="S44" s="14"/>
      <c r="T44" s="139"/>
      <c r="U44" s="139"/>
      <c r="V44" s="139"/>
      <c r="W44" s="139"/>
      <c r="X44" s="165"/>
      <c r="Y44" s="139"/>
      <c r="Z44" s="160"/>
      <c r="AA44" s="152"/>
      <c r="AB44" s="139"/>
      <c r="AC44" s="144"/>
    </row>
    <row r="45" spans="1:29" x14ac:dyDescent="0.25">
      <c r="A45" s="28"/>
      <c r="J45" s="39"/>
      <c r="K45" s="18" t="s">
        <v>35</v>
      </c>
      <c r="L45" s="18"/>
      <c r="M45" s="61">
        <f>40*0.75*28.3168/12/1000000</f>
        <v>7.0791999999999996E-5</v>
      </c>
      <c r="N45" s="62"/>
      <c r="O45" s="35" t="s">
        <v>34</v>
      </c>
      <c r="T45" s="139"/>
      <c r="U45" s="139"/>
      <c r="V45" s="139"/>
      <c r="W45" s="139"/>
      <c r="X45" s="140"/>
      <c r="Y45" s="139"/>
      <c r="Z45" s="139"/>
      <c r="AA45" s="139"/>
      <c r="AB45" s="139"/>
      <c r="AC45" s="139"/>
    </row>
    <row r="46" spans="1:29" x14ac:dyDescent="0.25">
      <c r="A46" s="28"/>
      <c r="F46" s="17" t="str">
        <f>IF(ISNUMBER(O46),IF(O46=M44*40*0.75*28.3168/12/1000000,"","ALARM"),IF(ISBLANK(O46),"ALARM","Calculated value"))</f>
        <v>Calculated value</v>
      </c>
      <c r="J46" s="17"/>
      <c r="M46" s="36" t="s">
        <v>74</v>
      </c>
      <c r="N46" s="36"/>
      <c r="O46" s="66" t="str">
        <f>IF(ISNUMBER(M44),M44*M45,"")</f>
        <v/>
      </c>
      <c r="P46" s="67"/>
      <c r="Q46" t="s">
        <v>46</v>
      </c>
      <c r="R46" s="21" t="s">
        <v>81</v>
      </c>
      <c r="S46" s="14"/>
      <c r="T46" s="144"/>
      <c r="U46" s="144"/>
      <c r="V46" s="144"/>
      <c r="W46" s="139"/>
      <c r="X46" s="165"/>
      <c r="Y46" s="144"/>
      <c r="Z46" s="159"/>
      <c r="AA46" s="151"/>
      <c r="AB46" s="139"/>
      <c r="AC46" s="144"/>
    </row>
    <row r="47" spans="1:29" x14ac:dyDescent="0.25">
      <c r="A47" s="28"/>
      <c r="M47" s="36"/>
      <c r="N47" s="36"/>
      <c r="O47" s="67"/>
      <c r="P47" s="67"/>
      <c r="R47" s="21"/>
      <c r="S47" s="14"/>
      <c r="T47" s="144"/>
      <c r="U47" s="144"/>
      <c r="V47" s="144"/>
      <c r="W47" s="139"/>
      <c r="X47" s="140"/>
      <c r="Y47" s="139"/>
      <c r="Z47" s="139"/>
      <c r="AA47" s="139"/>
      <c r="AB47" s="139"/>
      <c r="AC47" s="139"/>
    </row>
    <row r="48" spans="1:29" ht="15.75" thickBot="1" x14ac:dyDescent="0.3">
      <c r="A48" s="69"/>
      <c r="B48" s="9"/>
      <c r="C48" s="9"/>
      <c r="D48" s="9"/>
      <c r="E48" s="9"/>
      <c r="F48" s="9"/>
      <c r="G48" s="9"/>
      <c r="H48" s="10" t="s">
        <v>84</v>
      </c>
      <c r="I48" s="9"/>
      <c r="J48" s="9"/>
      <c r="K48" s="73"/>
      <c r="L48" s="9"/>
      <c r="M48" s="73" t="s">
        <v>172</v>
      </c>
      <c r="N48" s="70"/>
      <c r="O48" s="9"/>
      <c r="P48" s="9"/>
      <c r="Q48" s="9"/>
      <c r="R48" s="11"/>
      <c r="S48" s="9"/>
      <c r="T48" s="135"/>
      <c r="U48" s="135"/>
      <c r="V48" s="135"/>
      <c r="W48" s="135"/>
      <c r="X48" s="137"/>
      <c r="Y48" s="139"/>
      <c r="Z48" s="153"/>
      <c r="AA48" s="153"/>
      <c r="AB48" s="139"/>
      <c r="AC48" s="139"/>
    </row>
    <row r="49" spans="1:29" ht="15.75" thickBot="1" x14ac:dyDescent="0.3">
      <c r="A49" s="28"/>
      <c r="F49" s="17" t="str">
        <f>IF(ISNUMBER(M49),IF(M49&gt;0,IF(M49&gt;(M38*43560),"TURF AREA TOO LARGE",""),""),"Enter value")</f>
        <v>Enter value</v>
      </c>
      <c r="K49" s="18" t="s">
        <v>171</v>
      </c>
      <c r="L49" s="18"/>
      <c r="M49" s="124"/>
      <c r="N49" s="68"/>
      <c r="O49" t="s">
        <v>70</v>
      </c>
      <c r="T49" s="139"/>
      <c r="U49" s="139"/>
      <c r="V49" s="139"/>
      <c r="W49" s="139"/>
      <c r="X49" s="165"/>
      <c r="Y49" s="139"/>
      <c r="Z49" s="160"/>
      <c r="AA49" s="153"/>
      <c r="AB49" s="139"/>
      <c r="AC49" s="139"/>
    </row>
    <row r="50" spans="1:29" x14ac:dyDescent="0.25">
      <c r="A50" s="28"/>
      <c r="J50" s="39"/>
      <c r="K50" s="18" t="s">
        <v>35</v>
      </c>
      <c r="L50" s="18"/>
      <c r="M50" s="61">
        <f>3*0.25*0.000453592</f>
        <v>3.4019399999999999E-4</v>
      </c>
      <c r="N50" s="62"/>
      <c r="O50" s="35" t="s">
        <v>34</v>
      </c>
      <c r="T50" s="139"/>
      <c r="U50" s="139"/>
      <c r="V50" s="139"/>
      <c r="W50" s="139"/>
      <c r="X50" s="140"/>
      <c r="Y50" s="139"/>
      <c r="Z50" s="153"/>
      <c r="AA50" s="153"/>
      <c r="AB50" s="139"/>
      <c r="AC50" s="139"/>
    </row>
    <row r="51" spans="1:29" x14ac:dyDescent="0.25">
      <c r="A51" s="28"/>
      <c r="F51" s="17" t="str">
        <f>IF(ISNUMBER(O51),IF(O51=M49*3*0.25*0.000453592,"","ALARM"),IF(ISBLANK(O51),"ALARM","Calculated value"))</f>
        <v>Calculated value</v>
      </c>
      <c r="J51" s="17"/>
      <c r="M51" s="18" t="s">
        <v>74</v>
      </c>
      <c r="N51" s="18"/>
      <c r="O51" s="57" t="str">
        <f>IF(ISNUMBER(M49),M49*M50,"")</f>
        <v/>
      </c>
      <c r="P51" s="72"/>
      <c r="Q51" t="s">
        <v>46</v>
      </c>
      <c r="R51" s="21" t="s">
        <v>85</v>
      </c>
      <c r="S51" s="14"/>
      <c r="T51" s="144"/>
      <c r="U51" s="144"/>
      <c r="V51" s="144"/>
      <c r="W51" s="144"/>
      <c r="X51" s="165"/>
      <c r="Y51" s="144"/>
      <c r="Z51" s="157"/>
      <c r="AA51" s="154"/>
      <c r="AB51" s="139"/>
      <c r="AC51" s="144"/>
    </row>
    <row r="52" spans="1:29" x14ac:dyDescent="0.25">
      <c r="A52" s="28"/>
      <c r="M52" s="18"/>
      <c r="N52" s="18"/>
      <c r="O52" s="72"/>
      <c r="P52" s="72"/>
      <c r="R52" s="21"/>
      <c r="S52" s="14"/>
      <c r="T52" s="144"/>
      <c r="U52" s="144"/>
      <c r="V52" s="144"/>
      <c r="W52" s="144"/>
      <c r="X52" s="166"/>
      <c r="Y52" s="144"/>
      <c r="Z52" s="153"/>
      <c r="AA52" s="153"/>
      <c r="AB52" s="153"/>
      <c r="AC52" s="139"/>
    </row>
    <row r="53" spans="1:29" x14ac:dyDescent="0.25">
      <c r="A53" s="69"/>
      <c r="B53" s="9"/>
      <c r="C53" s="9"/>
      <c r="D53" s="9"/>
      <c r="E53" s="9"/>
      <c r="F53" s="9"/>
      <c r="G53" s="9"/>
      <c r="H53" s="10" t="s">
        <v>88</v>
      </c>
      <c r="I53" s="9"/>
      <c r="J53" s="9"/>
      <c r="K53" s="73"/>
      <c r="L53" s="73"/>
      <c r="M53" s="73"/>
      <c r="N53" s="73"/>
      <c r="O53" s="9"/>
      <c r="P53" s="9"/>
      <c r="Q53" s="9"/>
      <c r="R53" s="11"/>
      <c r="S53" s="9"/>
      <c r="T53" s="218"/>
      <c r="U53" s="219"/>
      <c r="V53" s="219"/>
      <c r="W53" s="219"/>
      <c r="X53" s="220"/>
      <c r="Y53" s="139"/>
      <c r="Z53" s="139"/>
      <c r="AA53" s="139"/>
      <c r="AB53" s="139"/>
      <c r="AC53" s="139"/>
    </row>
    <row r="54" spans="1:29" x14ac:dyDescent="0.25">
      <c r="A54" s="28"/>
      <c r="F54" s="17" t="str">
        <f>IF(ISNUMBER(O54),IF(O54=O24+O42+O46+O51,"","ALARM"),IF(ISBLANK(O54),"ALARM","Calculated value"))</f>
        <v>Calculated value</v>
      </c>
      <c r="K54" s="18"/>
      <c r="L54" s="18"/>
      <c r="M54" s="18" t="s">
        <v>90</v>
      </c>
      <c r="N54" s="18"/>
      <c r="O54" s="74" t="str">
        <f>IF(ISNUMBER(O24+O42+O46+O51),IF(OR(M38&lt;0,M49&gt;(M38*43560)),"",O24+O42+O46+O51),"")</f>
        <v/>
      </c>
      <c r="P54" s="75"/>
      <c r="Q54" t="s">
        <v>46</v>
      </c>
      <c r="R54" s="21" t="s">
        <v>91</v>
      </c>
      <c r="S54" s="14" t="s">
        <v>92</v>
      </c>
      <c r="T54" s="221"/>
      <c r="U54" s="221"/>
      <c r="V54" s="221"/>
      <c r="W54" s="221"/>
      <c r="X54" s="222"/>
      <c r="Y54" s="141"/>
      <c r="Z54" s="156"/>
      <c r="AA54" s="156"/>
      <c r="AB54" s="139"/>
      <c r="AC54" s="144"/>
    </row>
    <row r="55" spans="1:29" x14ac:dyDescent="0.25">
      <c r="A55" s="28"/>
      <c r="F55" s="17"/>
      <c r="K55" s="18"/>
      <c r="L55" s="18"/>
      <c r="M55" s="18"/>
      <c r="N55" s="18"/>
      <c r="O55" s="75"/>
      <c r="P55" s="75"/>
      <c r="R55" s="21"/>
      <c r="S55" s="14"/>
      <c r="T55" s="155"/>
      <c r="U55" s="155"/>
      <c r="V55" s="155"/>
      <c r="W55" s="155"/>
      <c r="X55" s="168"/>
      <c r="Y55" s="141"/>
      <c r="Z55" s="156"/>
      <c r="AA55" s="156"/>
      <c r="AB55" s="139"/>
      <c r="AC55" s="144"/>
    </row>
    <row r="56" spans="1:29" x14ac:dyDescent="0.25">
      <c r="A56" s="28"/>
      <c r="F56" s="17" t="str">
        <f>IF(ISNUMBER(O56),IF(O56=O26+O42+O46+O51,"","ALARM"),IF(ISBLANK(O56),"ALARM","Calculated value"))</f>
        <v>Calculated value</v>
      </c>
      <c r="K56" s="18"/>
      <c r="L56" s="18"/>
      <c r="M56" s="18" t="s">
        <v>94</v>
      </c>
      <c r="N56" s="18"/>
      <c r="O56" s="74" t="str">
        <f>IF(ISNUMBER(O26+O42+O46+O51),IF(OR(M38&lt;0,M49&gt;(M38*43560)),"",O26+O42+O46+O51),"")</f>
        <v/>
      </c>
      <c r="P56" s="75"/>
      <c r="Q56" t="s">
        <v>46</v>
      </c>
      <c r="R56" s="21" t="s">
        <v>95</v>
      </c>
      <c r="S56" s="14" t="s">
        <v>96</v>
      </c>
      <c r="T56" s="155"/>
      <c r="U56" s="155"/>
      <c r="V56" s="155"/>
      <c r="W56" s="155"/>
      <c r="X56" s="165"/>
      <c r="Y56" s="141"/>
      <c r="Z56" s="156"/>
      <c r="AA56" s="156"/>
      <c r="AB56" s="139"/>
      <c r="AC56" s="144"/>
    </row>
    <row r="57" spans="1:29" x14ac:dyDescent="0.25">
      <c r="A57" s="28"/>
      <c r="F57" s="24"/>
      <c r="K57" s="18"/>
      <c r="L57" s="18"/>
      <c r="M57" s="18"/>
      <c r="N57" s="18"/>
      <c r="R57" s="21"/>
      <c r="S57" s="14"/>
      <c r="T57" s="144"/>
      <c r="U57" s="144"/>
      <c r="V57" s="144"/>
      <c r="W57" s="144"/>
      <c r="X57" s="165"/>
      <c r="Y57" s="141"/>
      <c r="Z57" s="139"/>
      <c r="AA57" s="139"/>
      <c r="AB57" s="139"/>
      <c r="AC57" s="139"/>
    </row>
    <row r="58" spans="1:29" x14ac:dyDescent="0.25">
      <c r="A58" s="28"/>
      <c r="F58" s="17" t="str">
        <f>IF(ISNUMBER(O58),IF(O58=AVERAGE(O54,O56)/M32,"","ALARM"),IF(ISBLANK(O58),"ALARM","Calculated value"))</f>
        <v>Calculated value</v>
      </c>
      <c r="K58" s="18"/>
      <c r="L58" s="18"/>
      <c r="M58" s="18" t="s">
        <v>99</v>
      </c>
      <c r="N58" s="18"/>
      <c r="O58" s="76" t="str">
        <f>IF(AND(ISNUMBER(M36),ISNUMBER(O54),ISNUMBER(O56)),AVERAGE(O54,O56)/M32,"")</f>
        <v/>
      </c>
      <c r="P58" s="75"/>
      <c r="Q58" t="s">
        <v>100</v>
      </c>
      <c r="R58" s="77" t="s">
        <v>101</v>
      </c>
      <c r="S58" s="14" t="s">
        <v>102</v>
      </c>
      <c r="T58" s="144"/>
      <c r="U58" s="144"/>
      <c r="V58" s="144"/>
      <c r="W58" s="144"/>
      <c r="X58" s="165"/>
      <c r="Y58" s="139"/>
      <c r="Z58" s="161"/>
      <c r="AA58" s="156"/>
      <c r="AB58" s="139"/>
      <c r="AC58" s="162"/>
    </row>
    <row r="59" spans="1:29" x14ac:dyDescent="0.25">
      <c r="A59" s="46"/>
      <c r="B59" s="48"/>
      <c r="C59" s="48"/>
      <c r="D59" s="48"/>
      <c r="E59" s="48"/>
      <c r="F59" s="48"/>
      <c r="G59" s="48"/>
      <c r="H59" s="48"/>
      <c r="I59" s="48"/>
      <c r="J59" s="48"/>
      <c r="K59" s="50"/>
      <c r="L59" s="50"/>
      <c r="M59" s="50"/>
      <c r="N59" s="50"/>
      <c r="O59" s="48"/>
      <c r="P59" s="48"/>
      <c r="Q59" s="48"/>
      <c r="R59" s="79"/>
      <c r="T59" s="139"/>
      <c r="U59" s="139"/>
      <c r="V59" s="139"/>
      <c r="W59" s="139"/>
      <c r="X59" s="140"/>
      <c r="Y59" s="139"/>
      <c r="Z59" s="139"/>
      <c r="AA59" s="139"/>
      <c r="AB59" s="139"/>
      <c r="AC59" s="162"/>
    </row>
    <row r="60" spans="1:29" x14ac:dyDescent="0.25">
      <c r="A60" s="7"/>
      <c r="B60" s="9"/>
      <c r="C60" s="9"/>
      <c r="D60" s="9"/>
      <c r="E60" s="9"/>
      <c r="F60" s="9"/>
      <c r="G60" s="9"/>
      <c r="H60" s="10" t="s">
        <v>105</v>
      </c>
      <c r="I60" s="9"/>
      <c r="J60" s="9"/>
      <c r="K60" s="73"/>
      <c r="L60" s="73"/>
      <c r="M60" s="73"/>
      <c r="N60" s="73"/>
      <c r="O60" s="9"/>
      <c r="P60" s="9"/>
      <c r="Q60" s="9"/>
      <c r="R60" s="11"/>
      <c r="S60" s="9"/>
      <c r="T60" s="9"/>
      <c r="U60" s="9"/>
      <c r="V60" s="9"/>
      <c r="W60" s="9"/>
      <c r="X60" s="12"/>
      <c r="Y60" s="80"/>
    </row>
    <row r="61" spans="1:29" ht="13.5" customHeight="1" x14ac:dyDescent="0.25">
      <c r="A61" s="28"/>
      <c r="F61" s="17" t="str">
        <f>IF(ISNUMBER(O61),IF(O61=O54/((M8*3.78541*365/1000000)+((M40*40*28.3168/12/1000000)+(O46/0.75))+(M38*43560*28.3168*Q30/12/1000000)),"","ALARM"),IF(ISBLANK(O61),"ALARM","Calculated value"))</f>
        <v>Calculated value</v>
      </c>
      <c r="K61" s="18"/>
      <c r="L61" s="18"/>
      <c r="M61" s="18"/>
      <c r="N61" s="18"/>
      <c r="O61" s="206" t="str">
        <f>IF(AND(ISNUMBER(O58),OR(Q30=16,Q30=17,Q30=18,Q30=19,Q30=21)),O54/((M8*3.78541*365/1000000)+((M40*40*28.3168/12/1000000)+(O46/0.75))+(M38*43560*28.3168*Q30/12/1000000)),"")</f>
        <v/>
      </c>
      <c r="Q61" s="197" t="s">
        <v>107</v>
      </c>
      <c r="R61" s="201" t="s">
        <v>108</v>
      </c>
      <c r="S61" s="211" t="s">
        <v>109</v>
      </c>
      <c r="T61" s="223"/>
      <c r="U61" s="224"/>
      <c r="V61" s="213"/>
      <c r="W61" s="213"/>
      <c r="X61" s="225"/>
      <c r="Y61" s="80"/>
      <c r="Z61" s="226"/>
      <c r="AB61" s="197"/>
      <c r="AC61" s="202"/>
    </row>
    <row r="62" spans="1:29" ht="13.5" customHeight="1" x14ac:dyDescent="0.25">
      <c r="A62" s="28"/>
      <c r="K62" s="18"/>
      <c r="L62" s="18"/>
      <c r="M62" s="18" t="s">
        <v>112</v>
      </c>
      <c r="N62" s="18"/>
      <c r="O62" s="210"/>
      <c r="Q62" s="197"/>
      <c r="R62" s="201"/>
      <c r="S62" s="208" t="s">
        <v>113</v>
      </c>
      <c r="T62" s="223"/>
      <c r="U62" s="213"/>
      <c r="V62" s="213"/>
      <c r="W62" s="213"/>
      <c r="X62" s="225"/>
      <c r="Y62" s="80"/>
      <c r="Z62" s="197"/>
      <c r="AB62" s="197"/>
      <c r="AC62" s="202"/>
    </row>
    <row r="63" spans="1:29" ht="13.5" customHeight="1" x14ac:dyDescent="0.25">
      <c r="A63" s="28"/>
      <c r="K63" s="18"/>
      <c r="L63" s="18"/>
      <c r="M63" s="18"/>
      <c r="N63" s="18"/>
      <c r="O63" s="81"/>
      <c r="Q63" s="82"/>
      <c r="R63" s="77"/>
      <c r="S63" s="83"/>
      <c r="T63" s="83"/>
      <c r="U63" s="83"/>
      <c r="X63" s="15"/>
      <c r="Y63" s="80"/>
      <c r="Z63" s="82"/>
      <c r="AB63" s="82"/>
      <c r="AC63" s="83"/>
    </row>
    <row r="64" spans="1:29" ht="13.5" customHeight="1" x14ac:dyDescent="0.25">
      <c r="A64" s="28"/>
      <c r="F64" s="17" t="str">
        <f>IF(ISNUMBER(O64),IF(O64=O56/((M9*3.78541*365/1000000)+((M40*40*28.3168/12/1000000)+(O46/0.75))+(M38*43560*28.3168*Q30/12/1000000)),"","ALARM"),IF(ISBLANK(O64),"ALARM","Calculated value"))</f>
        <v>Calculated value</v>
      </c>
      <c r="K64" s="18"/>
      <c r="L64" s="18"/>
      <c r="M64" s="18"/>
      <c r="N64" s="18"/>
      <c r="O64" s="206" t="str">
        <f>IF(AND(ISNUMBER(O58),OR(Q30=16,Q30=17,Q30=18,Q30=19,Q30=21)),O56/((M9*3.78541*365/1000000)+((M40*40*28.3168/12/1000000)+(O46/0.75))+(M38*43560*28.3168*Q30/12/1000000)),"")</f>
        <v/>
      </c>
      <c r="Q64" s="197" t="s">
        <v>107</v>
      </c>
      <c r="R64" s="201" t="s">
        <v>114</v>
      </c>
      <c r="S64" s="211" t="s">
        <v>115</v>
      </c>
      <c r="T64" s="223"/>
      <c r="U64" s="224"/>
      <c r="V64" s="213"/>
      <c r="W64" s="213"/>
      <c r="X64" s="225"/>
      <c r="Y64" s="80"/>
      <c r="Z64" s="226"/>
      <c r="AB64" s="197"/>
      <c r="AC64" s="202"/>
    </row>
    <row r="65" spans="1:29" ht="13.5" customHeight="1" x14ac:dyDescent="0.25">
      <c r="A65" s="28"/>
      <c r="K65" s="18"/>
      <c r="L65" s="18"/>
      <c r="M65" s="18" t="s">
        <v>118</v>
      </c>
      <c r="N65" s="18"/>
      <c r="O65" s="210"/>
      <c r="Q65" s="197"/>
      <c r="R65" s="201"/>
      <c r="S65" s="208" t="s">
        <v>119</v>
      </c>
      <c r="T65" s="223"/>
      <c r="U65" s="213"/>
      <c r="V65" s="213"/>
      <c r="W65" s="213"/>
      <c r="X65" s="225"/>
      <c r="Y65" s="80"/>
      <c r="Z65" s="226"/>
      <c r="AB65" s="197"/>
      <c r="AC65" s="202"/>
    </row>
    <row r="66" spans="1:29" ht="13.5" customHeight="1" x14ac:dyDescent="0.25">
      <c r="A66" s="28"/>
      <c r="K66" s="18"/>
      <c r="L66" s="18"/>
      <c r="M66" s="18"/>
      <c r="N66" s="18"/>
      <c r="O66" s="82"/>
      <c r="Q66" s="82"/>
      <c r="R66" s="21"/>
      <c r="S66" s="84"/>
      <c r="T66" s="80"/>
      <c r="U66" s="83"/>
      <c r="X66" s="15"/>
    </row>
    <row r="67" spans="1:29" ht="13.5" customHeight="1" x14ac:dyDescent="0.25">
      <c r="A67" s="28"/>
      <c r="F67" s="17" t="str">
        <f>IF(ISNUMBER(O67),IF(O67=AVERAGE(O61,O64),"","ALARM"),IF(ISBLANK(O67),"ALARM","Calculated value"))</f>
        <v>Calculated value</v>
      </c>
      <c r="K67" s="18"/>
      <c r="L67" s="18"/>
      <c r="M67" s="18"/>
      <c r="N67" s="18"/>
      <c r="O67" s="195" t="str">
        <f>IF(AND(ISNUMBER(O61),ISNUMBER(O64)),AVERAGE(O61,O64),"")</f>
        <v/>
      </c>
      <c r="Q67" s="197" t="s">
        <v>107</v>
      </c>
      <c r="R67" s="201" t="s">
        <v>120</v>
      </c>
      <c r="S67" s="202" t="s">
        <v>121</v>
      </c>
      <c r="T67" s="80"/>
      <c r="U67" s="227"/>
      <c r="V67" s="204"/>
      <c r="W67" s="204"/>
      <c r="X67" s="228"/>
      <c r="Z67" s="229"/>
      <c r="AB67" s="197"/>
      <c r="AC67" s="202"/>
    </row>
    <row r="68" spans="1:29" ht="13.5" customHeight="1" x14ac:dyDescent="0.25">
      <c r="A68" s="28"/>
      <c r="K68" s="18"/>
      <c r="L68" s="18"/>
      <c r="M68" s="18" t="s">
        <v>124</v>
      </c>
      <c r="N68" s="18"/>
      <c r="O68" s="196"/>
      <c r="Q68" s="197"/>
      <c r="R68" s="201"/>
      <c r="S68" s="202"/>
      <c r="T68" s="80"/>
      <c r="U68" s="204"/>
      <c r="V68" s="204"/>
      <c r="W68" s="204"/>
      <c r="X68" s="228"/>
      <c r="Y68" s="80"/>
      <c r="Z68" s="229"/>
      <c r="AB68" s="197"/>
      <c r="AC68" s="202"/>
    </row>
    <row r="69" spans="1:29" x14ac:dyDescent="0.25">
      <c r="A69" s="46" t="s">
        <v>125</v>
      </c>
      <c r="B69" s="48"/>
      <c r="C69" s="48"/>
      <c r="D69" s="48"/>
      <c r="E69" s="48"/>
      <c r="F69" s="48"/>
      <c r="G69" s="48"/>
      <c r="H69" s="48"/>
      <c r="I69" s="48"/>
      <c r="J69" s="48"/>
      <c r="K69" s="50"/>
      <c r="L69" s="50"/>
      <c r="M69" s="50"/>
      <c r="N69" s="50"/>
      <c r="O69" s="86"/>
      <c r="P69" s="48"/>
      <c r="Q69" s="48"/>
      <c r="R69" s="52"/>
      <c r="S69" s="48"/>
      <c r="T69" s="48"/>
      <c r="X69" s="53"/>
      <c r="Z69" s="14"/>
      <c r="AA69" s="14"/>
    </row>
    <row r="70" spans="1:29" x14ac:dyDescent="0.25">
      <c r="A70" s="7" t="s">
        <v>126</v>
      </c>
      <c r="B70" s="9"/>
      <c r="C70" s="9"/>
      <c r="D70" s="9"/>
      <c r="E70" s="9"/>
      <c r="F70" s="9"/>
      <c r="G70" s="9"/>
      <c r="H70" s="9"/>
      <c r="I70" s="9"/>
      <c r="J70" s="9"/>
      <c r="K70" s="73"/>
      <c r="L70" s="73"/>
      <c r="M70" s="73"/>
      <c r="N70" s="73"/>
      <c r="O70" s="9"/>
      <c r="P70" s="9"/>
      <c r="Q70" s="9"/>
      <c r="R70" s="11"/>
      <c r="S70" s="9"/>
      <c r="T70" s="9"/>
      <c r="U70" s="9"/>
      <c r="V70" s="9"/>
      <c r="W70" s="9"/>
      <c r="X70" s="9"/>
      <c r="Y70" s="9"/>
      <c r="Z70" s="9"/>
      <c r="AA70" s="9"/>
      <c r="AB70" s="9"/>
      <c r="AC70" s="12"/>
    </row>
    <row r="71" spans="1:29" x14ac:dyDescent="0.25">
      <c r="A71" s="13"/>
      <c r="K71" s="18"/>
      <c r="L71" s="18"/>
      <c r="M71" s="18"/>
      <c r="N71" s="18"/>
      <c r="AC71" s="15"/>
    </row>
    <row r="72" spans="1:29" x14ac:dyDescent="0.25">
      <c r="A72" s="88" t="s">
        <v>127</v>
      </c>
      <c r="K72" s="18"/>
      <c r="L72" s="18"/>
      <c r="M72" s="18"/>
      <c r="N72" s="18"/>
      <c r="AC72" s="15"/>
    </row>
    <row r="73" spans="1:29" ht="15.75" thickBot="1" x14ac:dyDescent="0.3">
      <c r="A73" s="28"/>
      <c r="B73" s="128" t="s">
        <v>25</v>
      </c>
      <c r="C73" s="128"/>
      <c r="D73" s="128" t="s">
        <v>26</v>
      </c>
      <c r="AC73" s="15"/>
    </row>
    <row r="74" spans="1:29" ht="15.75" thickBot="1" x14ac:dyDescent="0.3">
      <c r="A74" s="13" t="s">
        <v>128</v>
      </c>
      <c r="B74" s="129"/>
      <c r="C74" s="119"/>
      <c r="D74" s="129"/>
      <c r="F74" s="199" t="s">
        <v>176</v>
      </c>
      <c r="G74" s="199"/>
      <c r="H74" s="199"/>
      <c r="I74" s="199"/>
      <c r="J74" s="199"/>
      <c r="K74" s="199"/>
      <c r="L74" s="199"/>
      <c r="M74" s="199"/>
      <c r="N74" s="199"/>
      <c r="O74" s="199"/>
      <c r="P74" s="199"/>
      <c r="Q74" s="199"/>
      <c r="R74" s="199"/>
      <c r="S74" s="199"/>
      <c r="T74" s="199"/>
      <c r="U74" s="199"/>
      <c r="V74" s="199"/>
      <c r="W74" s="199"/>
      <c r="X74" s="199"/>
      <c r="Y74" s="199"/>
      <c r="Z74" s="199"/>
      <c r="AA74" s="199"/>
      <c r="AB74" s="199"/>
      <c r="AC74" s="200"/>
    </row>
    <row r="75" spans="1:29" x14ac:dyDescent="0.25">
      <c r="A75" s="30"/>
      <c r="F75" s="16" t="s">
        <v>129</v>
      </c>
      <c r="AC75" s="15"/>
    </row>
    <row r="76" spans="1:29" x14ac:dyDescent="0.25">
      <c r="A76" s="30"/>
      <c r="F76" s="16"/>
      <c r="AC76" s="15"/>
    </row>
    <row r="77" spans="1:29" x14ac:dyDescent="0.25">
      <c r="A77" s="30"/>
      <c r="F77" s="199" t="s">
        <v>177</v>
      </c>
      <c r="G77" s="199"/>
      <c r="H77" s="199"/>
      <c r="I77" s="199"/>
      <c r="J77" s="199"/>
      <c r="K77" s="199"/>
      <c r="AC77" s="15"/>
    </row>
    <row r="78" spans="1:29" ht="18.75" x14ac:dyDescent="0.3">
      <c r="A78" s="30"/>
      <c r="F78" s="199"/>
      <c r="G78" s="199"/>
      <c r="H78" s="199"/>
      <c r="I78" s="199"/>
      <c r="J78" s="199"/>
      <c r="K78" s="199"/>
      <c r="M78" s="134"/>
      <c r="N78" s="134"/>
      <c r="O78" s="134"/>
      <c r="P78" s="134"/>
      <c r="Q78" s="134"/>
      <c r="AC78" s="15"/>
    </row>
    <row r="79" spans="1:29" ht="15.75" thickBot="1" x14ac:dyDescent="0.3">
      <c r="A79" s="30"/>
      <c r="M79" s="18"/>
      <c r="N79" s="18"/>
      <c r="AC79" s="15"/>
    </row>
    <row r="80" spans="1:29" ht="15.75" thickBot="1" x14ac:dyDescent="0.3">
      <c r="A80" s="30"/>
      <c r="F80" s="17" t="str">
        <f>IF(ISBLANK(D74),IF(ISNUMBER(O80),IF(O80&lt;0,"ALARM",""),"Enter value"),"")</f>
        <v/>
      </c>
      <c r="M80" s="18" t="s">
        <v>179</v>
      </c>
      <c r="N80" s="18"/>
      <c r="O80" s="89">
        <v>0</v>
      </c>
      <c r="P80" s="90"/>
      <c r="Q80" s="18" t="s">
        <v>130</v>
      </c>
      <c r="R80" s="21" t="s">
        <v>131</v>
      </c>
      <c r="S80" s="14"/>
      <c r="T80" s="14"/>
      <c r="U80" s="14"/>
      <c r="V80" s="14"/>
      <c r="W80" s="14"/>
      <c r="X80" s="14"/>
      <c r="Y80" s="14"/>
      <c r="AC80" s="15"/>
    </row>
    <row r="81" spans="1:29" ht="15.75" thickBot="1" x14ac:dyDescent="0.3">
      <c r="A81" s="13"/>
      <c r="AC81" s="15"/>
    </row>
    <row r="82" spans="1:29" ht="15.75" thickBot="1" x14ac:dyDescent="0.3">
      <c r="A82" s="13"/>
      <c r="B82" s="129"/>
      <c r="C82" s="119"/>
      <c r="D82" s="129"/>
      <c r="F82" t="s">
        <v>183</v>
      </c>
      <c r="AC82" s="15"/>
    </row>
    <row r="83" spans="1:29" x14ac:dyDescent="0.25">
      <c r="A83" s="30"/>
      <c r="F83" s="16" t="s">
        <v>129</v>
      </c>
      <c r="AC83" s="15"/>
    </row>
    <row r="84" spans="1:29" x14ac:dyDescent="0.25">
      <c r="A84" s="30"/>
      <c r="F84" s="17" t="str">
        <f>IF(ISBLANK(D74),IF(ISNUMBER(O84),IF(OR(O84=MAX((O58-O80)*M32,0),IF(ISNUMBER(Z58),O84=MAX((O58-Z58)*M32,0),O84=MAX((O58-O80)*M32,0))),"","ALARM"),IF(ISBLANK(O84),"ALARM","Calculated value")),"")</f>
        <v>Calculated value</v>
      </c>
      <c r="M84" s="18" t="s">
        <v>133</v>
      </c>
      <c r="N84" s="18"/>
      <c r="O84" s="91" t="str">
        <f>IF(ISBLANK(D74),IF(AND(ISNUMBER(O58),ISNUMBER(O80)),IF(O58&lt;O80,0,IF(ISNUMBER(Z58),MIN(MAX((O58-Z58)*M32,0),MAX((O58-O80)*M32,0)),MIN(MAX(O58*M32,0),MAX((O58-O80)*M32,0)))),""),"")</f>
        <v/>
      </c>
      <c r="P84" s="43"/>
      <c r="Q84" t="s">
        <v>134</v>
      </c>
      <c r="R84" s="21" t="s">
        <v>135</v>
      </c>
      <c r="S84" s="24" t="s">
        <v>136</v>
      </c>
      <c r="T84" s="14"/>
      <c r="U84" s="14"/>
      <c r="V84" s="14"/>
      <c r="W84" s="14"/>
      <c r="X84" s="14"/>
      <c r="Y84" s="14"/>
      <c r="AC84" s="15"/>
    </row>
    <row r="85" spans="1:29" x14ac:dyDescent="0.25">
      <c r="A85" s="30"/>
      <c r="F85" s="16"/>
      <c r="J85" s="17"/>
      <c r="K85" s="35" t="s">
        <v>34</v>
      </c>
      <c r="M85" s="92" t="s">
        <v>35</v>
      </c>
      <c r="N85" s="92"/>
      <c r="O85" s="93">
        <v>8290</v>
      </c>
      <c r="P85" s="94"/>
      <c r="Q85" s="95" t="s">
        <v>137</v>
      </c>
      <c r="R85" s="96"/>
      <c r="AC85" s="15"/>
    </row>
    <row r="86" spans="1:29" x14ac:dyDescent="0.25">
      <c r="A86" s="30"/>
      <c r="F86" s="17" t="str">
        <f>IF(ISBLANK(D74),IF(ISNUMBER(Q86),IF(Q86=ROUND(O84*O85,-1),"","ALARM"),IF(ISBLANK(Q86),"ALARM","Calculated value")),"")</f>
        <v>Calculated value</v>
      </c>
      <c r="M86" s="97"/>
      <c r="N86" s="98"/>
      <c r="O86" s="99" t="s">
        <v>138</v>
      </c>
      <c r="P86" s="99"/>
      <c r="Q86" s="100" t="str">
        <f>IF(ISNUMBER(O84),ROUND(O84*O85,-1),"")</f>
        <v/>
      </c>
      <c r="R86" s="101" t="s">
        <v>139</v>
      </c>
      <c r="S86" s="14"/>
      <c r="T86" s="14"/>
      <c r="U86" s="14"/>
      <c r="V86" s="14"/>
      <c r="W86" s="14"/>
      <c r="X86" s="14"/>
      <c r="Y86" s="14"/>
      <c r="AC86" s="15"/>
    </row>
    <row r="87" spans="1:29" x14ac:dyDescent="0.25">
      <c r="A87" s="30"/>
      <c r="F87" s="16"/>
      <c r="M87" s="102"/>
      <c r="N87" s="102"/>
      <c r="P87" s="103"/>
      <c r="R87" s="21"/>
      <c r="S87" s="14"/>
      <c r="T87" s="14"/>
      <c r="U87" s="14"/>
      <c r="V87" s="14"/>
      <c r="W87" s="14"/>
      <c r="X87" s="14"/>
      <c r="Y87" s="14"/>
      <c r="AC87" s="15"/>
    </row>
    <row r="88" spans="1:29" x14ac:dyDescent="0.25">
      <c r="A88" s="13"/>
      <c r="D88" s="1"/>
      <c r="F88" s="97" t="s">
        <v>140</v>
      </c>
      <c r="M88" s="102"/>
      <c r="N88" s="102"/>
      <c r="O88" s="104"/>
      <c r="P88" s="103"/>
      <c r="R88" s="21"/>
      <c r="S88" s="14"/>
      <c r="T88" s="14"/>
      <c r="U88" s="14"/>
      <c r="V88" s="14"/>
      <c r="W88" s="14"/>
      <c r="X88" s="14"/>
      <c r="Y88" s="14"/>
      <c r="AC88" s="15"/>
    </row>
    <row r="89" spans="1:29" x14ac:dyDescent="0.25">
      <c r="A89" s="13"/>
      <c r="F89" s="105" t="s">
        <v>141</v>
      </c>
      <c r="M89" s="102"/>
      <c r="N89" s="102"/>
      <c r="O89" s="104"/>
      <c r="P89" s="103"/>
      <c r="R89" s="21"/>
      <c r="S89" s="14"/>
      <c r="T89" s="14"/>
      <c r="U89" s="14"/>
      <c r="V89" s="14"/>
      <c r="W89" s="14"/>
      <c r="X89" s="14"/>
      <c r="Y89" s="14"/>
      <c r="AC89" s="15"/>
    </row>
    <row r="90" spans="1:29" x14ac:dyDescent="0.25">
      <c r="A90" s="13"/>
      <c r="F90" s="2"/>
      <c r="M90" s="102"/>
      <c r="N90" s="102"/>
      <c r="O90" s="104"/>
      <c r="P90" s="103"/>
      <c r="R90" s="21"/>
      <c r="S90" s="14"/>
      <c r="T90" s="14"/>
      <c r="U90" s="14"/>
      <c r="V90" s="14"/>
      <c r="W90" s="14"/>
      <c r="X90" s="14"/>
      <c r="Y90" s="14"/>
      <c r="AC90" s="15"/>
    </row>
    <row r="91" spans="1:29" ht="12.75" customHeight="1" x14ac:dyDescent="0.25">
      <c r="A91" s="28"/>
      <c r="B91" s="16" t="s">
        <v>174</v>
      </c>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111"/>
    </row>
    <row r="92" spans="1:29" x14ac:dyDescent="0.25">
      <c r="A92" s="28"/>
      <c r="B92" s="34"/>
      <c r="E92" s="125" t="s">
        <v>178</v>
      </c>
      <c r="H92" s="34"/>
      <c r="I92" s="34"/>
      <c r="J92" s="34"/>
      <c r="K92" s="34"/>
      <c r="L92" s="34"/>
      <c r="M92" s="34"/>
      <c r="N92" s="34"/>
      <c r="O92" s="34"/>
      <c r="P92" s="34"/>
      <c r="Q92" s="34"/>
      <c r="R92" s="121"/>
      <c r="S92" s="119"/>
      <c r="T92" s="130"/>
      <c r="U92" s="34"/>
      <c r="V92" s="34"/>
      <c r="W92" s="34"/>
      <c r="X92" s="34"/>
      <c r="Y92" s="34"/>
      <c r="Z92" s="34"/>
      <c r="AA92" s="34"/>
      <c r="AB92" s="34"/>
      <c r="AC92" s="111"/>
    </row>
    <row r="93" spans="1:29" x14ac:dyDescent="0.25">
      <c r="A93" s="106"/>
      <c r="B93" s="48"/>
      <c r="C93" s="48"/>
      <c r="AC93" s="15"/>
    </row>
    <row r="94" spans="1:29" x14ac:dyDescent="0.25">
      <c r="A94" s="107" t="s">
        <v>142</v>
      </c>
      <c r="B94" s="9"/>
      <c r="C94" s="9"/>
      <c r="D94" s="9"/>
      <c r="E94" s="9"/>
      <c r="F94" s="9"/>
      <c r="G94" s="9"/>
      <c r="H94" s="9"/>
      <c r="I94" s="9"/>
      <c r="J94" s="9"/>
      <c r="K94" s="73"/>
      <c r="L94" s="73"/>
      <c r="M94" s="73"/>
      <c r="N94" s="73"/>
      <c r="O94" s="9"/>
      <c r="P94" s="9"/>
      <c r="Q94" s="9"/>
      <c r="R94" s="11"/>
      <c r="S94" s="9"/>
      <c r="T94" s="9"/>
      <c r="U94" s="9"/>
      <c r="V94" s="9"/>
      <c r="W94" s="9"/>
      <c r="X94" s="9"/>
      <c r="Y94" s="9"/>
      <c r="Z94" s="9"/>
      <c r="AA94" s="9"/>
      <c r="AB94" s="9"/>
      <c r="AC94" s="12"/>
    </row>
    <row r="95" spans="1:29" ht="15.75" thickBot="1" x14ac:dyDescent="0.3">
      <c r="A95" s="88"/>
      <c r="B95" s="128" t="s">
        <v>25</v>
      </c>
      <c r="C95" s="128"/>
      <c r="D95" s="128" t="s">
        <v>26</v>
      </c>
      <c r="K95" s="18"/>
      <c r="L95" s="18"/>
      <c r="M95" s="18"/>
      <c r="N95" s="18"/>
      <c r="AC95" s="15"/>
    </row>
    <row r="96" spans="1:29" ht="15.75" thickBot="1" x14ac:dyDescent="0.3">
      <c r="A96" s="13" t="s">
        <v>143</v>
      </c>
      <c r="B96" s="129"/>
      <c r="C96" s="119"/>
      <c r="D96" s="129"/>
      <c r="F96" s="131" t="s">
        <v>180</v>
      </c>
      <c r="G96" s="131"/>
      <c r="H96" s="131"/>
      <c r="I96" s="131"/>
      <c r="J96" s="131"/>
      <c r="K96" s="132"/>
      <c r="L96" s="132"/>
      <c r="M96" s="132"/>
      <c r="N96" s="132"/>
      <c r="O96" s="131"/>
      <c r="P96" s="131"/>
      <c r="Q96" s="131"/>
      <c r="R96" s="133"/>
      <c r="S96" s="131"/>
      <c r="AC96" s="15"/>
    </row>
    <row r="97" spans="1:29" x14ac:dyDescent="0.25">
      <c r="A97" s="13"/>
      <c r="F97" s="2" t="s">
        <v>175</v>
      </c>
      <c r="K97" s="18"/>
      <c r="L97" s="18"/>
      <c r="M97" s="18"/>
      <c r="N97" s="18"/>
      <c r="AC97" s="15"/>
    </row>
    <row r="98" spans="1:29" x14ac:dyDescent="0.25">
      <c r="A98" s="108"/>
      <c r="B98" s="48"/>
      <c r="C98" s="48"/>
      <c r="D98" s="48"/>
      <c r="E98" s="48"/>
      <c r="F98" s="48"/>
      <c r="G98" s="48"/>
      <c r="H98" s="48"/>
      <c r="I98" s="48"/>
      <c r="J98" s="48"/>
      <c r="K98" s="50"/>
      <c r="L98" s="50"/>
      <c r="M98" s="50"/>
      <c r="N98" s="50"/>
      <c r="O98" s="48"/>
      <c r="P98" s="48"/>
      <c r="Q98" s="48"/>
      <c r="R98" s="52"/>
      <c r="S98" s="48"/>
      <c r="T98" s="48"/>
      <c r="U98" s="48"/>
      <c r="V98" s="48"/>
      <c r="W98" s="48"/>
      <c r="X98" s="48"/>
      <c r="Y98" s="48"/>
      <c r="Z98" s="48"/>
      <c r="AA98" s="48"/>
      <c r="AB98" s="48"/>
      <c r="AC98" s="53"/>
    </row>
    <row r="99" spans="1:29" x14ac:dyDescent="0.25">
      <c r="A99" s="28"/>
      <c r="F99" s="2" t="s">
        <v>145</v>
      </c>
      <c r="K99" s="18"/>
      <c r="L99" s="18"/>
      <c r="M99" s="18"/>
      <c r="N99" s="18"/>
      <c r="AC99" s="15"/>
    </row>
    <row r="100" spans="1:29" ht="15.75" thickBot="1" x14ac:dyDescent="0.3">
      <c r="A100" s="30"/>
      <c r="B100" s="128" t="s">
        <v>25</v>
      </c>
      <c r="C100" s="14"/>
      <c r="D100" s="128" t="s">
        <v>26</v>
      </c>
      <c r="AC100" s="15"/>
    </row>
    <row r="101" spans="1:29" ht="15.75" thickBot="1" x14ac:dyDescent="0.3">
      <c r="A101" s="13" t="s">
        <v>146</v>
      </c>
      <c r="B101" s="129"/>
      <c r="D101" s="129"/>
      <c r="F101" t="s">
        <v>147</v>
      </c>
      <c r="AC101" s="15"/>
    </row>
    <row r="102" spans="1:29" x14ac:dyDescent="0.25">
      <c r="A102" s="30"/>
      <c r="F102" s="16" t="s">
        <v>148</v>
      </c>
      <c r="AC102" s="15"/>
    </row>
    <row r="103" spans="1:29" x14ac:dyDescent="0.25">
      <c r="A103" s="30"/>
      <c r="AC103" s="15"/>
    </row>
    <row r="104" spans="1:29" ht="15.75" thickBot="1" x14ac:dyDescent="0.3">
      <c r="A104" s="30"/>
      <c r="AC104" s="15"/>
    </row>
    <row r="105" spans="1:29" ht="15.75" thickBot="1" x14ac:dyDescent="0.3">
      <c r="A105" s="30"/>
      <c r="B105" s="129"/>
      <c r="D105" s="129"/>
      <c r="F105" t="s">
        <v>185</v>
      </c>
      <c r="AC105" s="15"/>
    </row>
    <row r="106" spans="1:29" x14ac:dyDescent="0.25">
      <c r="A106" s="30"/>
      <c r="F106" s="2" t="s">
        <v>150</v>
      </c>
      <c r="AC106" s="15"/>
    </row>
    <row r="107" spans="1:29" ht="15.75" thickBot="1" x14ac:dyDescent="0.3">
      <c r="A107" s="30"/>
      <c r="F107" s="2"/>
      <c r="AC107" s="15"/>
    </row>
    <row r="108" spans="1:29" ht="15.75" thickBot="1" x14ac:dyDescent="0.3">
      <c r="A108" s="30"/>
      <c r="B108" s="129"/>
      <c r="D108" s="129"/>
      <c r="F108" t="s">
        <v>151</v>
      </c>
      <c r="AC108" s="15"/>
    </row>
    <row r="109" spans="1:29" x14ac:dyDescent="0.25">
      <c r="A109" s="30"/>
      <c r="F109" s="2" t="s">
        <v>150</v>
      </c>
      <c r="AC109" s="15"/>
    </row>
    <row r="110" spans="1:29" x14ac:dyDescent="0.25">
      <c r="A110" s="106"/>
      <c r="B110" s="48"/>
      <c r="C110" s="48"/>
      <c r="D110" s="48"/>
      <c r="E110" s="48"/>
      <c r="F110" s="109"/>
      <c r="G110" s="48"/>
      <c r="H110" s="48"/>
      <c r="I110" s="48"/>
      <c r="J110" s="48"/>
      <c r="K110" s="48"/>
      <c r="L110" s="48"/>
      <c r="M110" s="48"/>
      <c r="N110" s="48"/>
      <c r="O110" s="48"/>
      <c r="P110" s="48"/>
      <c r="Q110" s="48"/>
      <c r="R110" s="52"/>
      <c r="S110" s="48"/>
      <c r="T110" s="48"/>
      <c r="U110" s="48"/>
      <c r="V110" s="48"/>
      <c r="W110" s="48"/>
      <c r="X110" s="48"/>
      <c r="Y110" s="48"/>
      <c r="Z110" s="48"/>
      <c r="AA110" s="48"/>
      <c r="AB110" s="48"/>
      <c r="AC110" s="53"/>
    </row>
    <row r="111" spans="1:29" x14ac:dyDescent="0.25">
      <c r="A111" s="30"/>
      <c r="B111" s="2"/>
      <c r="F111" s="2" t="s">
        <v>152</v>
      </c>
      <c r="AC111" s="15"/>
    </row>
    <row r="112" spans="1:29" ht="15.75" thickBot="1" x14ac:dyDescent="0.3">
      <c r="A112" s="30"/>
      <c r="B112" s="128" t="s">
        <v>25</v>
      </c>
      <c r="C112" s="128"/>
      <c r="D112" s="128" t="s">
        <v>26</v>
      </c>
      <c r="AC112" s="15"/>
    </row>
    <row r="113" spans="1:29" ht="15.75" thickBot="1" x14ac:dyDescent="0.3">
      <c r="A113" s="13" t="s">
        <v>153</v>
      </c>
      <c r="B113" s="129"/>
      <c r="C113" s="119"/>
      <c r="D113" s="129"/>
      <c r="F113" t="s">
        <v>181</v>
      </c>
      <c r="G113" s="24"/>
      <c r="K113" s="18"/>
      <c r="L113" s="18"/>
      <c r="AC113" s="15"/>
    </row>
    <row r="114" spans="1:29" x14ac:dyDescent="0.25">
      <c r="A114" s="28"/>
      <c r="F114" s="16"/>
      <c r="K114" s="18"/>
      <c r="L114" s="18"/>
      <c r="AC114" s="15"/>
    </row>
    <row r="115" spans="1:29" ht="15.75" thickBot="1" x14ac:dyDescent="0.3">
      <c r="A115" s="28"/>
      <c r="K115" s="18"/>
      <c r="L115" s="18"/>
      <c r="AC115" s="15"/>
    </row>
    <row r="116" spans="1:29" ht="15.75" thickBot="1" x14ac:dyDescent="0.3">
      <c r="A116" s="28"/>
      <c r="B116" s="129"/>
      <c r="C116" s="119"/>
      <c r="D116" s="129"/>
      <c r="F116" t="s">
        <v>182</v>
      </c>
      <c r="K116" s="18"/>
      <c r="L116" s="18"/>
      <c r="AC116" s="15"/>
    </row>
    <row r="117" spans="1:29" x14ac:dyDescent="0.25">
      <c r="A117" s="30"/>
      <c r="F117" s="2" t="s">
        <v>156</v>
      </c>
      <c r="AC117" s="15"/>
    </row>
    <row r="118" spans="1:29" ht="15.75" thickBot="1" x14ac:dyDescent="0.3">
      <c r="A118" s="30"/>
      <c r="F118" s="2"/>
      <c r="AC118" s="15"/>
    </row>
    <row r="119" spans="1:29" ht="15.75" thickBot="1" x14ac:dyDescent="0.3">
      <c r="A119" s="30"/>
      <c r="B119" s="129"/>
      <c r="C119" s="119"/>
      <c r="D119" s="129"/>
      <c r="F119" t="s">
        <v>151</v>
      </c>
      <c r="AC119" s="15"/>
    </row>
    <row r="120" spans="1:29" x14ac:dyDescent="0.25">
      <c r="A120" s="30"/>
      <c r="F120" s="2" t="s">
        <v>150</v>
      </c>
      <c r="AC120" s="15"/>
    </row>
    <row r="121" spans="1:29" x14ac:dyDescent="0.25">
      <c r="A121" s="30"/>
      <c r="AC121" s="15"/>
    </row>
    <row r="122" spans="1:29" x14ac:dyDescent="0.25">
      <c r="A122" s="107" t="s">
        <v>157</v>
      </c>
      <c r="B122" s="9"/>
      <c r="C122" s="9"/>
      <c r="D122" s="9"/>
      <c r="E122" s="9"/>
      <c r="F122" s="10"/>
      <c r="G122" s="9"/>
      <c r="H122" s="9"/>
      <c r="I122" s="9"/>
      <c r="J122" s="9"/>
      <c r="K122" s="9"/>
      <c r="L122" s="9"/>
      <c r="M122" s="9"/>
      <c r="N122" s="9"/>
      <c r="O122" s="9"/>
      <c r="P122" s="9"/>
      <c r="Q122" s="9"/>
      <c r="R122" s="11"/>
      <c r="S122" s="9"/>
      <c r="T122" s="9"/>
      <c r="U122" s="9"/>
      <c r="V122" s="9"/>
      <c r="W122" s="9"/>
      <c r="X122" s="9"/>
      <c r="Y122" s="9"/>
      <c r="Z122" s="9"/>
      <c r="AA122" s="9"/>
      <c r="AB122" s="9"/>
      <c r="AC122" s="12"/>
    </row>
    <row r="123" spans="1:29" ht="15.75" thickBot="1" x14ac:dyDescent="0.3">
      <c r="A123" s="30"/>
      <c r="B123" s="128" t="s">
        <v>25</v>
      </c>
      <c r="C123" s="128"/>
      <c r="D123" s="128" t="s">
        <v>26</v>
      </c>
      <c r="AC123" s="15"/>
    </row>
    <row r="124" spans="1:29" ht="15.75" thickBot="1" x14ac:dyDescent="0.3">
      <c r="A124" s="13" t="s">
        <v>158</v>
      </c>
      <c r="B124" s="129"/>
      <c r="C124" s="119"/>
      <c r="D124" s="129"/>
      <c r="F124" s="24" t="s">
        <v>159</v>
      </c>
      <c r="AC124" s="15"/>
    </row>
    <row r="125" spans="1:29" x14ac:dyDescent="0.25">
      <c r="A125" s="30"/>
      <c r="F125" s="16" t="s">
        <v>160</v>
      </c>
      <c r="AC125" s="15"/>
    </row>
    <row r="126" spans="1:29" ht="15.75" thickBot="1" x14ac:dyDescent="0.3">
      <c r="A126" s="30"/>
      <c r="F126" s="24"/>
      <c r="AC126" s="15"/>
    </row>
    <row r="127" spans="1:29" ht="15.75" thickBot="1" x14ac:dyDescent="0.3">
      <c r="A127" s="30"/>
      <c r="B127" s="129"/>
      <c r="C127" s="119"/>
      <c r="D127" s="129"/>
      <c r="F127" s="24" t="s">
        <v>161</v>
      </c>
      <c r="AC127" s="15"/>
    </row>
    <row r="128" spans="1:29" x14ac:dyDescent="0.25">
      <c r="A128" s="30"/>
      <c r="F128" s="2" t="s">
        <v>162</v>
      </c>
      <c r="AC128" s="15"/>
    </row>
    <row r="129" spans="1:29" x14ac:dyDescent="0.25">
      <c r="A129" s="46"/>
      <c r="B129" s="48"/>
      <c r="C129" s="48"/>
      <c r="D129" s="48"/>
      <c r="E129" s="48"/>
      <c r="F129" s="48"/>
      <c r="G129" s="48"/>
      <c r="H129" s="48"/>
      <c r="I129" s="48"/>
      <c r="J129" s="48"/>
      <c r="K129" s="48"/>
      <c r="L129" s="48"/>
      <c r="M129" s="48"/>
      <c r="N129" s="48"/>
      <c r="O129" s="48"/>
      <c r="P129" s="48"/>
      <c r="Q129" s="48"/>
      <c r="R129" s="52"/>
      <c r="S129" s="48"/>
      <c r="T129" s="48"/>
      <c r="U129" s="48"/>
      <c r="V129" s="48"/>
      <c r="W129" s="48"/>
      <c r="X129" s="48"/>
      <c r="Y129" s="48"/>
      <c r="Z129" s="48"/>
      <c r="AA129" s="48"/>
      <c r="AB129" s="48"/>
      <c r="AC129" s="53"/>
    </row>
    <row r="130" spans="1:29" x14ac:dyDescent="0.25">
      <c r="A130" s="107" t="s">
        <v>163</v>
      </c>
      <c r="B130" s="9"/>
      <c r="C130" s="9"/>
      <c r="D130" s="9"/>
      <c r="E130" s="9"/>
      <c r="F130" s="10"/>
      <c r="G130" s="9"/>
      <c r="H130" s="9"/>
      <c r="I130" s="9"/>
      <c r="J130" s="9"/>
      <c r="K130" s="9"/>
      <c r="L130" s="9"/>
      <c r="M130" s="9"/>
      <c r="N130" s="9"/>
      <c r="O130" s="9"/>
      <c r="P130" s="9"/>
      <c r="Q130" s="9"/>
      <c r="R130" s="11"/>
      <c r="S130" s="9"/>
      <c r="T130" s="9"/>
      <c r="U130" s="9"/>
      <c r="V130" s="9"/>
      <c r="W130" s="9"/>
      <c r="X130" s="9"/>
      <c r="Y130" s="9"/>
      <c r="Z130" s="9"/>
      <c r="AA130" s="9"/>
      <c r="AB130" s="9"/>
      <c r="AC130" s="12"/>
    </row>
    <row r="131" spans="1:29" ht="15.75" thickBot="1" x14ac:dyDescent="0.3">
      <c r="A131" s="30"/>
      <c r="B131" s="128" t="s">
        <v>25</v>
      </c>
      <c r="C131" s="128"/>
      <c r="D131" s="128" t="s">
        <v>26</v>
      </c>
      <c r="F131" s="2"/>
      <c r="AC131" s="15"/>
    </row>
    <row r="132" spans="1:29" ht="15.75" thickBot="1" x14ac:dyDescent="0.3">
      <c r="A132" s="13" t="s">
        <v>164</v>
      </c>
      <c r="B132" s="129"/>
      <c r="C132" s="119"/>
      <c r="D132" s="129"/>
      <c r="F132" s="24" t="s">
        <v>165</v>
      </c>
      <c r="AC132" s="15"/>
    </row>
    <row r="133" spans="1:29" x14ac:dyDescent="0.25">
      <c r="A133" s="30"/>
      <c r="B133" s="14"/>
      <c r="C133" s="14"/>
      <c r="D133" s="14"/>
      <c r="F133" s="2" t="s">
        <v>166</v>
      </c>
      <c r="AC133" s="15"/>
    </row>
    <row r="134" spans="1:29" x14ac:dyDescent="0.25">
      <c r="A134" s="30"/>
      <c r="B134" s="14"/>
      <c r="C134" s="14"/>
      <c r="D134" s="14"/>
      <c r="F134" s="2"/>
      <c r="AC134" s="15"/>
    </row>
    <row r="135" spans="1:29" x14ac:dyDescent="0.25">
      <c r="A135" s="13" t="s">
        <v>167</v>
      </c>
      <c r="B135" s="192" t="s">
        <v>168</v>
      </c>
      <c r="C135" s="193"/>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4"/>
    </row>
    <row r="136" spans="1:29" x14ac:dyDescent="0.25">
      <c r="A136" s="30"/>
      <c r="B136" s="193"/>
      <c r="C136" s="193"/>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4"/>
    </row>
    <row r="137" spans="1:29" x14ac:dyDescent="0.25">
      <c r="A137" s="30"/>
      <c r="B137" s="34"/>
      <c r="C137" s="34"/>
      <c r="D137" s="34"/>
      <c r="E137" s="34"/>
      <c r="F137" s="34"/>
      <c r="G137" s="34"/>
      <c r="H137" s="34"/>
      <c r="I137" s="34"/>
      <c r="J137" s="34"/>
      <c r="K137" s="34"/>
      <c r="L137" s="34"/>
      <c r="M137" s="34"/>
      <c r="N137" s="34"/>
      <c r="O137" s="34"/>
      <c r="P137" s="34"/>
      <c r="Q137" s="34"/>
      <c r="R137" s="110"/>
      <c r="S137" s="34"/>
      <c r="T137" s="34"/>
      <c r="U137" s="34"/>
      <c r="V137" s="34"/>
      <c r="W137" s="34"/>
      <c r="X137" s="34"/>
      <c r="Y137" s="34"/>
      <c r="Z137" s="34"/>
      <c r="AA137" s="34"/>
      <c r="AB137" s="34"/>
      <c r="AC137" s="111"/>
    </row>
    <row r="138" spans="1:29" x14ac:dyDescent="0.25">
      <c r="A138" s="112"/>
      <c r="B138" s="9"/>
      <c r="C138" s="9"/>
      <c r="D138" s="9"/>
      <c r="E138" s="9"/>
      <c r="F138" s="9"/>
      <c r="G138" s="9"/>
      <c r="H138" s="9"/>
      <c r="I138" s="9"/>
      <c r="J138" s="9"/>
      <c r="K138" s="9"/>
      <c r="L138" s="9"/>
      <c r="M138" s="113"/>
      <c r="N138" s="9"/>
      <c r="O138" s="9"/>
      <c r="P138" s="9"/>
      <c r="Q138" s="73"/>
      <c r="R138" s="114"/>
      <c r="S138" s="113"/>
      <c r="T138" s="9"/>
      <c r="U138" s="9"/>
      <c r="V138" s="9"/>
      <c r="W138" s="9"/>
      <c r="X138" s="9"/>
      <c r="Y138" s="9"/>
      <c r="Z138" s="9"/>
      <c r="AA138" s="9"/>
      <c r="AB138" s="9"/>
      <c r="AC138" s="115"/>
    </row>
  </sheetData>
  <mergeCells count="33">
    <mergeCell ref="AC67:AC68"/>
    <mergeCell ref="F74:AC74"/>
    <mergeCell ref="F77:K78"/>
    <mergeCell ref="B135:AC136"/>
    <mergeCell ref="AB64:AB65"/>
    <mergeCell ref="AC64:AC65"/>
    <mergeCell ref="S65:T65"/>
    <mergeCell ref="O67:O68"/>
    <mergeCell ref="Q67:Q68"/>
    <mergeCell ref="R67:R68"/>
    <mergeCell ref="S67:S68"/>
    <mergeCell ref="U67:X68"/>
    <mergeCell ref="Z67:Z68"/>
    <mergeCell ref="AB67:AB68"/>
    <mergeCell ref="Z61:Z62"/>
    <mergeCell ref="AB61:AB62"/>
    <mergeCell ref="AC61:AC62"/>
    <mergeCell ref="S62:T62"/>
    <mergeCell ref="O64:O65"/>
    <mergeCell ref="Q64:Q65"/>
    <mergeCell ref="R64:R65"/>
    <mergeCell ref="S64:T64"/>
    <mergeCell ref="U64:X65"/>
    <mergeCell ref="Z64:Z65"/>
    <mergeCell ref="A1:T2"/>
    <mergeCell ref="O20:O22"/>
    <mergeCell ref="J29:O30"/>
    <mergeCell ref="T53:X54"/>
    <mergeCell ref="O61:O62"/>
    <mergeCell ref="Q61:Q62"/>
    <mergeCell ref="R61:R62"/>
    <mergeCell ref="S61:T61"/>
    <mergeCell ref="U61:X62"/>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Developed Parcels</vt:lpstr>
      <vt:lpstr>Undeveloped New Construction</vt:lpstr>
    </vt:vector>
  </TitlesOfParts>
  <Company>Town of Bourne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 Burgess</dc:creator>
  <cp:lastModifiedBy>Stacey Burgess</cp:lastModifiedBy>
  <cp:lastPrinted>2023-02-01T14:24:25Z</cp:lastPrinted>
  <dcterms:created xsi:type="dcterms:W3CDTF">2022-12-22T18:33:28Z</dcterms:created>
  <dcterms:modified xsi:type="dcterms:W3CDTF">2023-02-01T14:24:30Z</dcterms:modified>
</cp:coreProperties>
</file>